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NHEDER\KU\Musik og scenekunst\Personmapper\Simon\COVID-19-ordninger\FasteOmkNJ_Nov2020-Nov2020\"/>
    </mc:Choice>
  </mc:AlternateContent>
  <bookViews>
    <workbookView xWindow="0" yWindow="0" windowWidth="16460" windowHeight="5510"/>
  </bookViews>
  <sheets>
    <sheet name="Ansøgning" sheetId="1" r:id="rId1"/>
    <sheet name="Lister" sheetId="2" state="hidden" r:id="rId2"/>
  </sheets>
  <definedNames>
    <definedName name="AndenRefperiodeRealiseretOmsætning">Lister!$E$2:$E$491</definedName>
    <definedName name="FastholdeUdbetaling">Lister!$C$9:$C$11</definedName>
    <definedName name="KompPerSlut">Lister!$A$21:$A$23</definedName>
    <definedName name="KompPerStart">Lister!$A$15:$A$18</definedName>
    <definedName name="NegativtResultat">Lister!$M$2:$M$4</definedName>
    <definedName name="OpgørelseAfSenesteResultat">Lister!$M$7:$M$12</definedName>
    <definedName name="PeriodeNegativtResultat">Lister!$M$7:$M$12</definedName>
    <definedName name="Ref_FasteOmk_StiftelsesdatoEfter1.Dec2019">Lister!$K$18:$K$117</definedName>
    <definedName name="Ref_FasteOmk_StiftetEfter1.Dec2019">Lister!$K$13:$K$15</definedName>
    <definedName name="ReferenceperiodeRealiseretOmsætning">Lister!$C$2:$C$6</definedName>
    <definedName name="RefOmsætning_StiftetEfter1.Aug.2020">Lister!$I$2:$I$93</definedName>
    <definedName name="RefOmsætning_StiftetEfter1.Dec.2019">Lister!$G$2:$G$93</definedName>
    <definedName name="Refperiode_Fasteomkostninger">Lister!$K$2:$K$5</definedName>
    <definedName name="ÅbningsforbudFørsteDag">Lister!$A$2:$A$5</definedName>
    <definedName name="ÅbningsforbudSidsteDag">Lister!$A$8:$A$10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B85" i="1" l="1"/>
  <c r="B62" i="1"/>
  <c r="B86" i="1" s="1"/>
  <c r="A52" i="1"/>
  <c r="A41" i="1"/>
  <c r="B37" i="1"/>
  <c r="B30" i="1" l="1"/>
  <c r="A28" i="1"/>
  <c r="A27" i="1"/>
  <c r="B9" i="1" l="1"/>
  <c r="B8" i="1"/>
  <c r="B60" i="1" l="1"/>
  <c r="B57" i="1" l="1"/>
  <c r="B90" i="1" l="1"/>
  <c r="B81" i="1" l="1"/>
  <c r="B82" i="1" s="1"/>
  <c r="B64" i="1" l="1"/>
  <c r="B66" i="1" s="1"/>
  <c r="B89" i="1"/>
  <c r="B91" i="1" s="1"/>
  <c r="B39" i="1"/>
  <c r="B92" i="1" l="1"/>
  <c r="B93" i="1" s="1"/>
  <c r="B94" i="1" s="1"/>
  <c r="B68" i="1"/>
  <c r="B108" i="1" s="1"/>
  <c r="B41" i="1"/>
  <c r="B38" i="1" l="1"/>
  <c r="B14" i="1" l="1"/>
  <c r="B51" i="1" l="1"/>
  <c r="B95" i="1" l="1"/>
  <c r="B78" i="1" l="1"/>
  <c r="B52" i="1" l="1"/>
  <c r="B58" i="1" l="1"/>
  <c r="B59" i="1" s="1"/>
  <c r="B63" i="1" s="1"/>
  <c r="B54" i="1"/>
  <c r="B55" i="1" s="1"/>
  <c r="B101" i="1"/>
  <c r="B103" i="1" s="1"/>
  <c r="B109" i="1" l="1"/>
  <c r="B110" i="1" s="1"/>
  <c r="B106" i="1"/>
  <c r="B105" i="1"/>
</calcChain>
</file>

<file path=xl/sharedStrings.xml><?xml version="1.0" encoding="utf-8"?>
<sst xmlns="http://schemas.openxmlformats.org/spreadsheetml/2006/main" count="172" uniqueCount="110">
  <si>
    <t>Institutionsnavn</t>
  </si>
  <si>
    <t>Indtast navn</t>
  </si>
  <si>
    <t>CVR-nr.</t>
  </si>
  <si>
    <t>Indtast CVR-nr.</t>
  </si>
  <si>
    <t>Kompensationsperiode start</t>
  </si>
  <si>
    <t>Kompensationsperiode slut</t>
  </si>
  <si>
    <t>Vælg/Indtast</t>
  </si>
  <si>
    <t>Forventet kommerciel omsætning i kompensationsperioden</t>
  </si>
  <si>
    <t>Indtast beløb</t>
  </si>
  <si>
    <t>Vælg referenceperiode for realiseret omsætning</t>
  </si>
  <si>
    <t>OBS. Kun ved anden referenceperiode under særlige omstændigheder: Referenceperiode start</t>
  </si>
  <si>
    <t>OBS. Kun ved anden referenceperiode under særlige omstændigheder: Referenceperiode slut</t>
  </si>
  <si>
    <t>Vælg referenceperiode for realiserede faste omkostninger</t>
  </si>
  <si>
    <t>Husleje</t>
  </si>
  <si>
    <t>Leje- og leasingomkostninger</t>
  </si>
  <si>
    <t>Vedligeholdelse af materielle anlægsaktiver og lejede/leasede aktiver</t>
  </si>
  <si>
    <t>Omkostninger til el og opvarmning</t>
  </si>
  <si>
    <t>Ejendomskatter</t>
  </si>
  <si>
    <t>Rengøring</t>
  </si>
  <si>
    <t>Afskrivninger af materielle og immaterielle anlægsaktiver</t>
  </si>
  <si>
    <t>Øvrige realiserede faste omkostninger</t>
  </si>
  <si>
    <t>Forventede faste omkostninger i kompensationsperioden</t>
  </si>
  <si>
    <t>Afvigelse i pct.</t>
  </si>
  <si>
    <t>Begrundelse hvis afvigelse større end 10 pct.</t>
  </si>
  <si>
    <t>FORVENTET KOMPENSATIONSBELØB I ALT</t>
  </si>
  <si>
    <t>Er institutionens seneste resultat negativt?</t>
  </si>
  <si>
    <t>Der ydes godtgørelse for 80 pct. af udgifterne til revisorerklæring, såfremt ansøgningen udløser kompensation.</t>
  </si>
  <si>
    <t>Godtgørelsen til revision kan maksimalt udgøre 16.000 kr. ekskl. moms.</t>
  </si>
  <si>
    <t>Revisorudgifter ekskl. moms</t>
  </si>
  <si>
    <t>Godtgørelse af revisorudgifter</t>
  </si>
  <si>
    <t>KOMPENSATIONSBELØB INKL. GODTGØRELSE AF REVISORUDGIFTER SAMT REDUKTION VED NEGATIVT RESULTAT</t>
  </si>
  <si>
    <t>Forventet omsætning i kompensationsperioden</t>
  </si>
  <si>
    <t>Referenceperiode realiseret omsætning</t>
  </si>
  <si>
    <t>Anden referenceperiode (kun ved særlige omstændigheder)</t>
  </si>
  <si>
    <t>Referenceperiode faste omkostninger</t>
  </si>
  <si>
    <t>Institution stiftet efter 1. dec. 2019</t>
  </si>
  <si>
    <t>Forventet kommerciel omsætningsnedgang i kompensationsperioden</t>
  </si>
  <si>
    <t>Kompensationssats</t>
  </si>
  <si>
    <t>Kommerciel omsætnings andel af samlet omsætning</t>
  </si>
  <si>
    <t>Indplacering i trappemodel</t>
  </si>
  <si>
    <t>Forventet foreløbig kompensationsbeløb</t>
  </si>
  <si>
    <t>Forventet kommerciel omsætning i perioden med åbningsforbud</t>
  </si>
  <si>
    <t>Negativt resultat</t>
  </si>
  <si>
    <t>Ja</t>
  </si>
  <si>
    <t>Nej</t>
  </si>
  <si>
    <t>Periode for negativt resultat</t>
  </si>
  <si>
    <t>Årsregnskab med balancedag den 28. februar 2019 eller senere</t>
  </si>
  <si>
    <t>Halvårsregnskab med balancedag den 31. august 2019 eller senere</t>
  </si>
  <si>
    <t>Kvartalsregnskab med balancedag den 30. november 2019 eller senere</t>
  </si>
  <si>
    <t>Årets resultat for kalenderåret 2019</t>
  </si>
  <si>
    <t>Budgetteret resultat for kompensationsperioden, hvis COVID-19 ikke var en realitet</t>
  </si>
  <si>
    <t>Dato for første dag med åbningsforbud</t>
  </si>
  <si>
    <t>Første dag med åbningsforbud</t>
  </si>
  <si>
    <t>Sidste dag med åbningsforbud</t>
  </si>
  <si>
    <t>Fastholde udbetaling på 50 pct. af kompensationsbeløb</t>
  </si>
  <si>
    <t>Intet åbningsforbud</t>
  </si>
  <si>
    <t>Slots- og Kulturstyrelsen vurderer, at det seneste resultat skyldes ekstraordinære omstændigheder</t>
  </si>
  <si>
    <t>Fastholde udbetaling på 50 pct. af kompensationsbeløbet</t>
  </si>
  <si>
    <t>Offentligt tilskud til drift</t>
  </si>
  <si>
    <t>Offentligt driftstilskud i det senest afsluttede årsregnskab (fra stat, kommune og/eller region)</t>
  </si>
  <si>
    <t>Samlede ordinære driftsudgifter i det senest afsluttede årsregnskab</t>
  </si>
  <si>
    <t>Andel af offentligt tilskud i procent</t>
  </si>
  <si>
    <t>Er referenceperioden opgjort for minimumslængden?</t>
  </si>
  <si>
    <t>Fra stiftelsesdato til og med den 9. marts 2020</t>
  </si>
  <si>
    <t>Referenceperiode start</t>
  </si>
  <si>
    <t>Referenceperiode slut</t>
  </si>
  <si>
    <t>Forventet foreløbig kompensationsbeløb for periode med åbningsforbud</t>
  </si>
  <si>
    <t>Forventet foreløbig kompensationsbeløb for periode uden åbningsforbud</t>
  </si>
  <si>
    <t>Kompensation i 2020</t>
  </si>
  <si>
    <t>Kompensation i 2021</t>
  </si>
  <si>
    <t xml:space="preserve">Forholdsmæssig beregning af foreløbigt kompensationsbeløb for periode med åbningsforbud </t>
  </si>
  <si>
    <t>Reduktion af kompensationsbeløb i pct. af forventet kompensationsbeløb for periode med åbningsforbud</t>
  </si>
  <si>
    <t>Reduktion af kompensationsbeløb for periode med åbningsforbud</t>
  </si>
  <si>
    <t>Forventet variable omkostninger i perioden med åbningsforbud</t>
  </si>
  <si>
    <t>Forventet resultat i perioden med åbningsforbud</t>
  </si>
  <si>
    <t>Forholdsmæssig beregning af forventet omsætning i perioden med åbningsforbud</t>
  </si>
  <si>
    <t>Forholdsmæssig beregning af forventede faste omkostninger i perioden med åbningsforbud</t>
  </si>
  <si>
    <t>Institutionens forventede omsætning i perioden med åbningsforbud fratrukket forventede faste og variable omkostninger for perioden med åbnignsforbud</t>
  </si>
  <si>
    <t>Forventet underskud (resultat) for perioden med åbningsforbud</t>
  </si>
  <si>
    <t>Forskel</t>
  </si>
  <si>
    <t>Forskel i pct.</t>
  </si>
  <si>
    <r>
      <t xml:space="preserve">Hvis institutionen har været omfattet af åbningsforbud og i denne periode ikke har haft kommerciel omsætning, reduceres kompensationsbeløbet for perioden med åbningsforbud, såfremt institutionens seneste resultat er negativt. Dog gælder en række undtagelser.
OBS. Hvis institutionen </t>
    </r>
    <r>
      <rPr>
        <u/>
        <sz val="11"/>
        <color theme="1"/>
        <rFont val="Calibri"/>
        <family val="2"/>
        <scheme val="minor"/>
      </rPr>
      <t>ikke</t>
    </r>
    <r>
      <rPr>
        <sz val="11"/>
        <color theme="1"/>
        <rFont val="Calibri"/>
        <family val="2"/>
        <scheme val="minor"/>
      </rPr>
      <t xml:space="preserve"> er omfattet af ovenstående, skal der</t>
    </r>
    <r>
      <rPr>
        <u/>
        <sz val="11"/>
        <color theme="1"/>
        <rFont val="Calibri"/>
        <family val="2"/>
        <scheme val="minor"/>
      </rPr>
      <t xml:space="preserve"> ikke oplyses om seneste resultat</t>
    </r>
    <r>
      <rPr>
        <sz val="11"/>
        <color theme="1"/>
        <rFont val="Calibri"/>
        <family val="2"/>
        <scheme val="minor"/>
      </rPr>
      <t xml:space="preserve">, og I kan fortsætte til </t>
    </r>
    <r>
      <rPr>
        <b/>
        <sz val="11"/>
        <color theme="1"/>
        <rFont val="Calibri"/>
        <family val="2"/>
        <scheme val="minor"/>
      </rPr>
      <t>række 97 om godtgørelse af revisorudgifter.</t>
    </r>
  </si>
  <si>
    <t>Hvis ja i B72, oplys det seneste resultat</t>
  </si>
  <si>
    <t>Hvis ja i B72, oplys perioden for det seneste resultat</t>
  </si>
  <si>
    <t>Hvis ja i B72, er det seneste resultat negativt som følge af ekstraordinære omstændigheder?</t>
  </si>
  <si>
    <t>Hvis ja i B75, er institutionens resultat med balancedag i 2017, 2018 og 2019 samlet set positivt?</t>
  </si>
  <si>
    <t>Hvis nej i B76, er institutionens resultat positivt for hvert af de 3 regnskabsår med balancedag i 2016, 2017 og 2018?</t>
  </si>
  <si>
    <t>Hvis reduktionen er mere end 50 pct. af kompensationsbeløbet for perioden med åbningsforbud, kan Slots- og Kulturstyrelsen efter en konkret vurdering af institutionens forventede negative resultat og variable omkostninger i perioden med åbningsforbud fastholde en udbetaling på 50 pct. af kompensationsbeløbet.</t>
  </si>
  <si>
    <t>Kompensation i henhold til trappemodel</t>
  </si>
  <si>
    <t>Kompensation i henhold til 100 pct. kompensation ved lukkepåbud</t>
  </si>
  <si>
    <t>Kompensation i alt ekskl. godtgørelse af revisorudgifter</t>
  </si>
  <si>
    <t>Er institutionens forventede omsætning i perioden med åbningsforbud fratrukket forventede faste og variable omkostninger lig det forventede underskud? (tolerancemargin på +/- 100.000 kr. eller +/- 10 pct.)</t>
  </si>
  <si>
    <t>Er det forventede resultat for perioden med åbningsforbud inklusiv 50 pct. af kompensation mindre end det seneste resultat (skaleret til længden på perioden med åbningsforbud)</t>
  </si>
  <si>
    <t>Slots- og Kulturstyrelsen fastholder en udbetaling på 50 pct. af kompensationsbeløbet for perioden med åbningsforbud</t>
  </si>
  <si>
    <t>01-11-2019 til 29-02-2020</t>
  </si>
  <si>
    <t>Institution stiftet efter 1. nov. 2019</t>
  </si>
  <si>
    <t>OBS. Kun for institutioner stiftet efter 1. nov. 2019</t>
  </si>
  <si>
    <t>OBS. Kun for institutioner stiftet efter 1. nov. 2019, der ønsker at anvende stiftelsesdato</t>
  </si>
  <si>
    <t>Referenceperiode faste omkostninger stiftet efter 1. nov. 2019 med stiftelsesdato</t>
  </si>
  <si>
    <t>Referenceperiode faste omkostninger stiftet efter 1. nov. 2019</t>
  </si>
  <si>
    <t>Bilag til kompensation af faste omkostninger Nordjylland - ansøgning for perioden 6. november 2020 - 26. november 2020</t>
  </si>
  <si>
    <t>Dato for sidste dag med åbningsforbud</t>
  </si>
  <si>
    <t>01-11-2019 til 30-11-2019</t>
  </si>
  <si>
    <t>Institution stiftet efter 1. aug. 2020</t>
  </si>
  <si>
    <t>OBS. Kun for institutioner stiftet efter 1. nov. 2019: Referenceperiode start</t>
  </si>
  <si>
    <t>OBS. Kun for institutioner stifter efter 1. nov. 2019: Referenceperiode slut</t>
  </si>
  <si>
    <t>OBS. Kun for institutioner stiftet efter 1. aug. 2020: Referenceperiode start</t>
  </si>
  <si>
    <t>OBS. Kun for institutioner stiftet efter 1. aug. 2020: Referenceperiode slut</t>
  </si>
  <si>
    <t>Op-/nedskaleret kommerciel omsætning svarende til kompensationsperioden</t>
  </si>
  <si>
    <t>01-08-2020 til 31-10-2020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</si>
</sst>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r.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5">
    <xf numFmtId="0" fontId="0" fillId="0" borderId="0" xfId="0"/>
    <xf numFmtId="0" fontId="0" fillId="2" borderId="0" xfId="0" applyFont="1" applyFill="1" applyBorder="1" applyAlignment="1" applyProtection="1">
      <alignment wrapText="1"/>
      <protection hidden="1"/>
    </xf>
    <xf numFmtId="0" fontId="1" fillId="0" borderId="0" xfId="0" applyFont="1" applyBorder="1" applyProtection="1">
      <protection hidden="1"/>
    </xf>
    <xf numFmtId="0" fontId="0" fillId="0" borderId="0" xfId="0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  <xf numFmtId="0" fontId="0" fillId="0" borderId="0" xfId="0" applyNumberFormat="1" applyAlignment="1" applyProtection="1">
      <alignment horizontal="right"/>
      <protection locked="0"/>
    </xf>
    <xf numFmtId="0" fontId="1" fillId="2" borderId="0" xfId="0" applyFont="1" applyFill="1" applyProtection="1">
      <protection hidden="1"/>
    </xf>
    <xf numFmtId="0" fontId="0" fillId="0" borderId="0" xfId="0" applyProtection="1">
      <protection hidden="1"/>
    </xf>
    <xf numFmtId="164" fontId="0" fillId="0" borderId="0" xfId="0" applyNumberFormat="1" applyAlignment="1" applyProtection="1">
      <alignment horizontal="right"/>
      <protection locked="0"/>
    </xf>
    <xf numFmtId="0" fontId="0" fillId="2" borderId="0" xfId="0" applyFill="1" applyProtection="1">
      <protection hidden="1"/>
    </xf>
    <xf numFmtId="164" fontId="0" fillId="2" borderId="0" xfId="0" applyNumberFormat="1" applyFill="1" applyProtection="1">
      <protection hidden="1"/>
    </xf>
    <xf numFmtId="0" fontId="1" fillId="0" borderId="0" xfId="0" applyFont="1" applyFill="1" applyProtection="1">
      <protection hidden="1"/>
    </xf>
    <xf numFmtId="0" fontId="0" fillId="0" borderId="2" xfId="0" applyFill="1" applyBorder="1" applyProtection="1">
      <protection hidden="1"/>
    </xf>
    <xf numFmtId="164" fontId="0" fillId="0" borderId="2" xfId="0" applyNumberFormat="1" applyBorder="1" applyAlignment="1" applyProtection="1">
      <alignment horizontal="right"/>
      <protection locked="0"/>
    </xf>
    <xf numFmtId="0" fontId="0" fillId="0" borderId="0" xfId="0" applyFill="1" applyBorder="1" applyProtection="1">
      <protection hidden="1"/>
    </xf>
    <xf numFmtId="0" fontId="0" fillId="0" borderId="1" xfId="0" applyFill="1" applyBorder="1" applyProtection="1">
      <protection hidden="1"/>
    </xf>
    <xf numFmtId="164" fontId="0" fillId="0" borderId="1" xfId="0" applyNumberFormat="1" applyBorder="1" applyAlignment="1" applyProtection="1">
      <alignment horizontal="right"/>
      <protection locked="0"/>
    </xf>
    <xf numFmtId="0" fontId="0" fillId="2" borderId="0" xfId="0" applyFont="1" applyFill="1" applyProtection="1">
      <protection hidden="1"/>
    </xf>
    <xf numFmtId="10" fontId="0" fillId="2" borderId="0" xfId="0" applyNumberFormat="1" applyFill="1" applyProtection="1">
      <protection hidden="1"/>
    </xf>
    <xf numFmtId="1" fontId="0" fillId="2" borderId="0" xfId="0" applyNumberFormat="1" applyFill="1" applyProtection="1">
      <protection hidden="1"/>
    </xf>
    <xf numFmtId="0" fontId="1" fillId="2" borderId="3" xfId="0" applyFont="1" applyFill="1" applyBorder="1" applyProtection="1">
      <protection hidden="1"/>
    </xf>
    <xf numFmtId="164" fontId="1" fillId="2" borderId="3" xfId="0" applyNumberFormat="1" applyFont="1" applyFill="1" applyBorder="1" applyProtection="1">
      <protection hidden="1"/>
    </xf>
    <xf numFmtId="0" fontId="0" fillId="0" borderId="0" xfId="0" applyFill="1" applyProtection="1">
      <protection hidden="1"/>
    </xf>
    <xf numFmtId="0" fontId="0" fillId="2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wrapText="1"/>
      <protection hidden="1"/>
    </xf>
    <xf numFmtId="0" fontId="1" fillId="0" borderId="2" xfId="0" applyFont="1" applyBorder="1" applyProtection="1">
      <protection hidden="1"/>
    </xf>
    <xf numFmtId="0" fontId="1" fillId="2" borderId="1" xfId="0" applyFont="1" applyFill="1" applyBorder="1" applyProtection="1">
      <protection hidden="1"/>
    </xf>
    <xf numFmtId="164" fontId="0" fillId="2" borderId="1" xfId="0" applyNumberFormat="1" applyFill="1" applyBorder="1" applyAlignment="1" applyProtection="1">
      <protection hidden="1"/>
    </xf>
    <xf numFmtId="0" fontId="1" fillId="0" borderId="0" xfId="0" applyFont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Font="1" applyFill="1" applyProtection="1">
      <protection hidden="1"/>
    </xf>
    <xf numFmtId="14" fontId="0" fillId="0" borderId="0" xfId="0" applyNumberFormat="1" applyAlignment="1">
      <alignment horizontal="right"/>
    </xf>
    <xf numFmtId="14" fontId="0" fillId="0" borderId="0" xfId="0" applyNumberFormat="1" applyAlignment="1" applyProtection="1">
      <alignment horizontal="right"/>
      <protection locked="0"/>
    </xf>
    <xf numFmtId="0" fontId="1" fillId="3" borderId="3" xfId="0" applyFont="1" applyFill="1" applyBorder="1" applyProtection="1">
      <protection hidden="1"/>
    </xf>
    <xf numFmtId="164" fontId="0" fillId="3" borderId="3" xfId="0" applyNumberFormat="1" applyFill="1" applyBorder="1" applyProtection="1">
      <protection hidden="1"/>
    </xf>
    <xf numFmtId="10" fontId="0" fillId="0" borderId="0" xfId="1" applyNumberFormat="1" applyFont="1"/>
    <xf numFmtId="0" fontId="0" fillId="3" borderId="0" xfId="0" applyFill="1" applyProtection="1"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0" fillId="2" borderId="0" xfId="0" applyNumberFormat="1" applyFont="1" applyFill="1" applyAlignment="1" applyProtection="1">
      <alignment horizontal="right" vertical="center" wrapText="1"/>
      <protection locked="0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NumberFormat="1" applyFill="1" applyAlignment="1" applyProtection="1">
      <alignment vertical="center" wrapText="1"/>
      <protection hidden="1"/>
    </xf>
    <xf numFmtId="0" fontId="0" fillId="0" borderId="1" xfId="0" applyBorder="1" applyProtection="1">
      <protection hidden="1"/>
    </xf>
    <xf numFmtId="0" fontId="0" fillId="2" borderId="0" xfId="0" applyFill="1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NumberFormat="1" applyFill="1" applyProtection="1">
      <protection hidden="1"/>
    </xf>
    <xf numFmtId="164" fontId="0" fillId="2" borderId="0" xfId="0" applyNumberFormat="1" applyFont="1" applyFill="1" applyProtection="1">
      <protection hidden="1"/>
    </xf>
    <xf numFmtId="0" fontId="0" fillId="3" borderId="0" xfId="0" applyFill="1" applyAlignment="1" applyProtection="1">
      <alignment wrapText="1"/>
      <protection hidden="1"/>
    </xf>
    <xf numFmtId="164" fontId="0" fillId="2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right"/>
      <protection hidden="1"/>
    </xf>
    <xf numFmtId="0" fontId="0" fillId="0" borderId="0" xfId="0" applyNumberFormat="1" applyFill="1" applyAlignment="1" applyProtection="1">
      <alignment horizontal="right"/>
      <protection locked="0"/>
    </xf>
    <xf numFmtId="0" fontId="0" fillId="3" borderId="0" xfId="0" applyNumberFormat="1" applyFill="1" applyAlignment="1" applyProtection="1">
      <alignment horizontal="right"/>
      <protection hidden="1"/>
    </xf>
    <xf numFmtId="0" fontId="0" fillId="2" borderId="0" xfId="0" applyNumberFormat="1" applyFill="1" applyAlignment="1" applyProtection="1">
      <alignment horizontal="right"/>
      <protection hidden="1"/>
    </xf>
    <xf numFmtId="0" fontId="0" fillId="0" borderId="0" xfId="0" applyAlignment="1" applyProtection="1">
      <protection hidden="1"/>
    </xf>
    <xf numFmtId="0" fontId="0" fillId="2" borderId="0" xfId="0" applyFont="1" applyFill="1" applyAlignment="1" applyProtection="1">
      <alignment horizontal="right"/>
      <protection locked="0"/>
    </xf>
    <xf numFmtId="0" fontId="0" fillId="0" borderId="0" xfId="0" applyAlignment="1" applyProtection="1">
      <alignment vertical="center" wrapText="1"/>
      <protection hidden="1"/>
    </xf>
    <xf numFmtId="0" fontId="4" fillId="2" borderId="0" xfId="0" applyFont="1" applyFill="1" applyProtection="1">
      <protection hidden="1"/>
    </xf>
    <xf numFmtId="9" fontId="0" fillId="2" borderId="0" xfId="1" applyFont="1" applyFill="1" applyProtection="1">
      <protection hidden="1"/>
    </xf>
    <xf numFmtId="0" fontId="5" fillId="0" borderId="0" xfId="0" applyFont="1" applyProtection="1">
      <protection hidden="1"/>
    </xf>
    <xf numFmtId="0" fontId="0" fillId="3" borderId="0" xfId="0" applyFont="1" applyFill="1" applyProtection="1">
      <protection hidden="1"/>
    </xf>
    <xf numFmtId="14" fontId="6" fillId="2" borderId="0" xfId="0" applyNumberFormat="1" applyFont="1" applyFill="1" applyAlignment="1" applyProtection="1">
      <alignment horizontal="right"/>
      <protection locked="0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6" fillId="2" borderId="0" xfId="0" applyNumberFormat="1" applyFont="1" applyFill="1" applyAlignment="1" applyProtection="1">
      <alignment horizontal="right"/>
      <protection locked="0"/>
    </xf>
    <xf numFmtId="14" fontId="6" fillId="2" borderId="0" xfId="0" applyNumberFormat="1" applyFont="1" applyFill="1" applyAlignment="1" applyProtection="1">
      <alignment horizontal="right"/>
      <protection hidden="1"/>
    </xf>
    <xf numFmtId="0" fontId="0" fillId="2" borderId="0" xfId="0" applyNumberFormat="1" applyFill="1" applyAlignment="1" applyProtection="1">
      <alignment horizontal="right" wrapText="1"/>
      <protection hidden="1"/>
    </xf>
    <xf numFmtId="0" fontId="0" fillId="0" borderId="0" xfId="0" applyNumberFormat="1" applyFill="1" applyAlignment="1" applyProtection="1">
      <alignment horizontal="right" wrapText="1"/>
      <protection hidden="1"/>
    </xf>
    <xf numFmtId="14" fontId="0" fillId="3" borderId="0" xfId="0" applyNumberFormat="1" applyFill="1" applyAlignment="1" applyProtection="1">
      <alignment horizontal="right"/>
      <protection hidden="1"/>
    </xf>
    <xf numFmtId="0" fontId="1" fillId="3" borderId="0" xfId="0" applyFont="1" applyFill="1" applyProtection="1">
      <protection hidden="1"/>
    </xf>
    <xf numFmtId="164" fontId="1" fillId="3" borderId="0" xfId="0" applyNumberFormat="1" applyFont="1" applyFill="1" applyProtection="1">
      <protection hidden="1"/>
    </xf>
    <xf numFmtId="164" fontId="0" fillId="3" borderId="0" xfId="0" applyNumberFormat="1" applyFill="1" applyProtection="1">
      <protection hidden="1"/>
    </xf>
    <xf numFmtId="164" fontId="6" fillId="2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Protection="1">
      <protection hidden="1"/>
    </xf>
    <xf numFmtId="0" fontId="0" fillId="2" borderId="0" xfId="0" applyNumberFormat="1" applyFill="1" applyProtection="1">
      <protection hidden="1"/>
    </xf>
    <xf numFmtId="0" fontId="0" fillId="0" borderId="0" xfId="0" applyNumberFormat="1" applyAlignment="1" applyProtection="1">
      <alignment horizontal="right"/>
      <protection hidden="1"/>
    </xf>
    <xf numFmtId="164" fontId="5" fillId="3" borderId="0" xfId="0" applyNumberFormat="1" applyFont="1" applyFill="1" applyAlignment="1" applyProtection="1">
      <alignment horizontal="right"/>
      <protection hidden="1"/>
    </xf>
    <xf numFmtId="0" fontId="1" fillId="3" borderId="0" xfId="0" applyFont="1" applyFill="1" applyAlignment="1" applyProtection="1">
      <alignment wrapText="1"/>
      <protection hidden="1"/>
    </xf>
    <xf numFmtId="0" fontId="1" fillId="3" borderId="0" xfId="0" applyNumberFormat="1" applyFont="1" applyFill="1" applyAlignment="1" applyProtection="1">
      <alignment horizontal="right"/>
      <protection hidden="1"/>
    </xf>
    <xf numFmtId="164" fontId="0" fillId="3" borderId="0" xfId="0" applyNumberFormat="1" applyFill="1" applyAlignment="1" applyProtection="1">
      <alignment horizontal="right"/>
      <protection hidden="1"/>
    </xf>
    <xf numFmtId="9" fontId="0" fillId="3" borderId="0" xfId="1" applyFont="1" applyFill="1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3" borderId="0" xfId="0" applyFill="1"/>
    <xf numFmtId="0" fontId="1" fillId="3" borderId="3" xfId="0" applyFont="1" applyFill="1" applyBorder="1"/>
    <xf numFmtId="164" fontId="1" fillId="3" borderId="3" xfId="0" applyNumberFormat="1" applyFont="1" applyFill="1" applyBorder="1" applyProtection="1">
      <protection hidden="1"/>
    </xf>
    <xf numFmtId="0" fontId="0" fillId="0" borderId="0" xfId="0" applyNumberFormat="1" applyAlignment="1" applyProtection="1">
      <alignment horizontal="right" wrapText="1"/>
      <protection locked="0"/>
    </xf>
    <xf numFmtId="164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wrapText="1"/>
      <protection hidden="1"/>
    </xf>
    <xf numFmtId="164" fontId="0" fillId="2" borderId="0" xfId="0" applyNumberFormat="1" applyFill="1" applyAlignment="1" applyProtection="1">
      <alignment horizontal="right"/>
      <protection hidden="1"/>
    </xf>
    <xf numFmtId="0" fontId="0" fillId="3" borderId="0" xfId="0" quotePrefix="1" applyFill="1"/>
    <xf numFmtId="0" fontId="7" fillId="0" borderId="0" xfId="0" applyFont="1"/>
    <xf numFmtId="0" fontId="7" fillId="0" borderId="0" xfId="0" applyFont="1" applyAlignment="1"/>
    <xf numFmtId="0" fontId="4" fillId="0" borderId="1" xfId="0" applyFont="1" applyBorder="1" applyProtection="1">
      <protection hidden="1"/>
    </xf>
    <xf numFmtId="0" fontId="8" fillId="2" borderId="0" xfId="0" applyFont="1" applyFill="1" applyProtection="1">
      <protection hidden="1"/>
    </xf>
    <xf numFmtId="0" fontId="7" fillId="0" borderId="0" xfId="0" applyFont="1" applyAlignment="1">
      <alignment vertical="top"/>
    </xf>
    <xf numFmtId="14" fontId="1" fillId="0" borderId="0" xfId="0" applyNumberFormat="1" applyFont="1"/>
  </cellXfs>
  <cellStyles count="2">
    <cellStyle name="Normal" xfId="0" builtinId="0"/>
    <cellStyle name="Procent" xfId="1" builtinId="5"/>
  </cellStyles>
  <dxfs count="27">
    <dxf>
      <font>
        <color auto="1"/>
      </font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tabSelected="1" zoomScale="90" zoomScaleNormal="90" workbookViewId="0"/>
  </sheetViews>
  <sheetFormatPr defaultRowHeight="14.5" x14ac:dyDescent="0.35"/>
  <cols>
    <col min="1" max="1" width="102.6328125" customWidth="1"/>
    <col min="2" max="2" width="56.81640625" customWidth="1"/>
    <col min="3" max="3" width="17.54296875" customWidth="1"/>
  </cols>
  <sheetData>
    <row r="1" spans="1:10" x14ac:dyDescent="0.35">
      <c r="A1" s="91" t="s">
        <v>100</v>
      </c>
      <c r="B1" s="42"/>
    </row>
    <row r="2" spans="1:10" x14ac:dyDescent="0.35">
      <c r="A2" s="1"/>
      <c r="B2" s="43"/>
    </row>
    <row r="3" spans="1:10" x14ac:dyDescent="0.35">
      <c r="A3" s="2"/>
      <c r="B3" s="44"/>
    </row>
    <row r="4" spans="1:10" x14ac:dyDescent="0.35">
      <c r="A4" s="2" t="s">
        <v>0</v>
      </c>
      <c r="B4" s="3" t="s">
        <v>1</v>
      </c>
    </row>
    <row r="5" spans="1:10" x14ac:dyDescent="0.35">
      <c r="A5" s="4" t="s">
        <v>2</v>
      </c>
      <c r="B5" s="5" t="s">
        <v>3</v>
      </c>
    </row>
    <row r="6" spans="1:10" x14ac:dyDescent="0.35">
      <c r="A6" s="4" t="s">
        <v>51</v>
      </c>
      <c r="B6" s="33" t="s">
        <v>6</v>
      </c>
      <c r="C6" s="89"/>
      <c r="I6" s="93"/>
      <c r="J6" s="93"/>
    </row>
    <row r="7" spans="1:10" x14ac:dyDescent="0.35">
      <c r="A7" s="56" t="s">
        <v>101</v>
      </c>
      <c r="B7" s="60" t="s">
        <v>6</v>
      </c>
      <c r="C7" s="89"/>
      <c r="I7" s="93"/>
      <c r="J7" s="93"/>
    </row>
    <row r="8" spans="1:10" x14ac:dyDescent="0.35">
      <c r="A8" s="6" t="s">
        <v>4</v>
      </c>
      <c r="B8" s="60" t="str">
        <f>IF(B6="Intet åbningsforbud",DATE(2020,11,6),"Vælg/Indtast")</f>
        <v>Vælg/Indtast</v>
      </c>
      <c r="C8" s="90"/>
      <c r="I8" s="93"/>
      <c r="J8" s="93"/>
    </row>
    <row r="9" spans="1:10" x14ac:dyDescent="0.35">
      <c r="A9" s="6" t="s">
        <v>5</v>
      </c>
      <c r="B9" s="60" t="str">
        <f>IF(B6="Intet åbningsforbud",DATE(2020,11,26),"Vælg/Indtast")</f>
        <v>Vælg/Indtast</v>
      </c>
      <c r="C9" s="90"/>
      <c r="I9" s="93"/>
      <c r="J9" s="93"/>
    </row>
    <row r="10" spans="1:10" x14ac:dyDescent="0.35">
      <c r="A10" s="4"/>
      <c r="B10" s="72"/>
    </row>
    <row r="11" spans="1:10" x14ac:dyDescent="0.35">
      <c r="A11" s="56" t="s">
        <v>58</v>
      </c>
      <c r="B11" s="73"/>
    </row>
    <row r="12" spans="1:10" x14ac:dyDescent="0.35">
      <c r="A12" s="58" t="s">
        <v>59</v>
      </c>
      <c r="B12" s="8" t="s">
        <v>8</v>
      </c>
    </row>
    <row r="13" spans="1:10" x14ac:dyDescent="0.35">
      <c r="A13" s="58" t="s">
        <v>60</v>
      </c>
      <c r="B13" s="8" t="s">
        <v>8</v>
      </c>
    </row>
    <row r="14" spans="1:10" x14ac:dyDescent="0.35">
      <c r="A14" s="56" t="s">
        <v>61</v>
      </c>
      <c r="B14" s="57" t="str">
        <f>IFERROR(IF(AND(ISNUMBER(B12),ISNUMBER(B13)),B12/B13,""),"")</f>
        <v/>
      </c>
    </row>
    <row r="15" spans="1:10" x14ac:dyDescent="0.35">
      <c r="A15" s="4"/>
      <c r="B15" s="72"/>
    </row>
    <row r="16" spans="1:10" x14ac:dyDescent="0.35">
      <c r="A16" s="4" t="s">
        <v>31</v>
      </c>
      <c r="B16" s="8" t="s">
        <v>8</v>
      </c>
    </row>
    <row r="17" spans="1:3" x14ac:dyDescent="0.35">
      <c r="A17" s="4" t="s">
        <v>7</v>
      </c>
      <c r="B17" s="8" t="s">
        <v>8</v>
      </c>
    </row>
    <row r="18" spans="1:3" x14ac:dyDescent="0.35">
      <c r="A18" s="92" t="s">
        <v>41</v>
      </c>
      <c r="B18" s="71" t="s">
        <v>8</v>
      </c>
    </row>
    <row r="19" spans="1:3" x14ac:dyDescent="0.35">
      <c r="A19" s="4"/>
      <c r="B19" s="74"/>
    </row>
    <row r="20" spans="1:3" x14ac:dyDescent="0.35">
      <c r="A20" s="4" t="s">
        <v>9</v>
      </c>
      <c r="B20" s="84" t="s">
        <v>6</v>
      </c>
      <c r="C20" s="89"/>
    </row>
    <row r="21" spans="1:3" x14ac:dyDescent="0.35">
      <c r="A21" s="6" t="s">
        <v>10</v>
      </c>
      <c r="B21" s="60" t="s">
        <v>6</v>
      </c>
    </row>
    <row r="22" spans="1:3" x14ac:dyDescent="0.35">
      <c r="A22" s="6" t="s">
        <v>11</v>
      </c>
      <c r="B22" s="60" t="s">
        <v>6</v>
      </c>
      <c r="C22" s="89"/>
    </row>
    <row r="23" spans="1:3" hidden="1" x14ac:dyDescent="0.35">
      <c r="A23" s="6" t="s">
        <v>104</v>
      </c>
      <c r="B23" s="64">
        <v>44044</v>
      </c>
    </row>
    <row r="24" spans="1:3" hidden="1" x14ac:dyDescent="0.35">
      <c r="A24" s="6" t="s">
        <v>105</v>
      </c>
      <c r="B24" s="64">
        <v>44135</v>
      </c>
    </row>
    <row r="25" spans="1:3" x14ac:dyDescent="0.35">
      <c r="A25" s="56" t="s">
        <v>106</v>
      </c>
      <c r="B25" s="60" t="s">
        <v>6</v>
      </c>
      <c r="C25" s="89"/>
    </row>
    <row r="26" spans="1:3" hidden="1" x14ac:dyDescent="0.35">
      <c r="A26" s="6" t="s">
        <v>107</v>
      </c>
      <c r="B26" s="64">
        <v>44135</v>
      </c>
    </row>
    <row r="27" spans="1:3" x14ac:dyDescent="0.35">
      <c r="A27" s="86" t="str">
        <f>IF(B20="01-11-2019 til 30-11-2019","Realiseret omsætning i alt i perioden "&amp;TEXT(DATE(2019,11,1),"dd-mm-åååå")&amp;" til "&amp;TEXT(DATE(2019,11,30),"dd-mm-åååå"),"Realiseret omsætning i alt i perioden "&amp;IF($B$20="Anden referenceperiode (kun ved særlige omstændigheder)",IF(OR($B$21="Vælg/Indtast",$B$22="Vælg/Indtast"),"",TEXT($B$21,"dd-mm-åååå")&amp;" til "&amp;TEXT($B$22,"dd-mm-åååå")),IF($B$20="Institution stiftet efter 1. nov. 2019",IF(OR($B$23="Vælg/Indtast",$B$24="Vælg/Indtast"),"",TEXT($B$23,"dd-mm-åååå")&amp;" til "&amp;TEXT($B$24,"dd-mm-åååå")),IF($B$20="Institution stiftet efter 1. aug. 2020",IF(OR($B$25="Vælg/Indtast",$B$26="Vælg/Indtast"),"",TEXT($B$25,"dd-mm-åååå")&amp;" til "&amp;TEXT($B$26,"dd-mm-åååå")),IF($B$20="Vælg/Indtast","",$B$20)))))</f>
        <v xml:space="preserve">Realiseret omsætning i alt i perioden </v>
      </c>
      <c r="B27" s="85" t="s">
        <v>8</v>
      </c>
      <c r="C27" s="89"/>
    </row>
    <row r="28" spans="1:3" x14ac:dyDescent="0.35">
      <c r="A28" s="86" t="str">
        <f>IF(B20="01-11-2019 til 30-11-2019","Realiseret kommerciel omsætning i alt i perioden "&amp;TEXT(DATE(2019,11,1),"dd-mm-åååå")&amp;" til og med "&amp;TEXT(DATE(2019,11,30),"dd-mm-åååå"),"Realiseret kommerciel omsætning i alt i perioden "&amp;IF($B$20="Anden referenceperiode (kun ved særlige omstændigheder)",IF(OR($B$21="Vælg/Indtast",$B$22="Vælg/Indtast"),"",TEXT($B$21,"dd-mm-åååå")&amp;" til "&amp;TEXT($B$22,"dd-mm-åååå")),IF($B$20="Institution stiftet efter 1. nov. 2019",IF(OR($B$23="Vælg/Indtast",$B$24="Vælg/Indtast"),"",TEXT($B$23,"dd-mm-åååå")&amp;" til "&amp;TEXT($B$24,"dd-mm-åååå")),IF($B$20="Institution stiftet efter 1. aug. 2020",IF(OR($B$25="Vælg/Indtast",$B$26="Vælg/Indtast"),"",TEXT($B$25,"dd-mm-åååå")&amp;" til "&amp;TEXT($B$26,"dd-mm-åååå")),IF($B$20="Vælg/Indtast","",$B$20)))))</f>
        <v xml:space="preserve">Realiseret kommerciel omsætning i alt i perioden </v>
      </c>
      <c r="B28" s="85" t="s">
        <v>8</v>
      </c>
      <c r="C28" s="89"/>
    </row>
    <row r="29" spans="1:3" hidden="1" x14ac:dyDescent="0.35">
      <c r="A29" s="59" t="s">
        <v>62</v>
      </c>
      <c r="B29" s="51" t="str">
        <f>IF(B20="Vælg/Indtast","Ja",IF(B20="01-11-2019 til 30-11-2019","Ja",IF(B20="Institution stiftet efter 1. nov. 2019","Ja",IF(IF(AND(B20="Institution stiftet efter 1. aug. 2020",ISNUMBER(B25),ISNUMBER(B26)),DATEDIF(B25,B26,"D")&gt;=30),"Ja",IF(IF(AND(B20="Anden referenceperiode (kun ved særlige omstændigheder)",ISNUMBER(B21),ISNUMBER(B22)),DATEDIF(B21,B22,"M")&gt;=3),"Ja","Nej")))))</f>
        <v>Ja</v>
      </c>
    </row>
    <row r="30" spans="1:3" x14ac:dyDescent="0.35">
      <c r="A30" s="17" t="s">
        <v>108</v>
      </c>
      <c r="B30" s="87" t="str">
        <f>IFERROR(MAX(IF(OR(B20="Vælg/Indtast",B28="",B28="Indtast beløb"),"",IF(B29="Ja",IF(B20="01-11-2019 til 30-11-2019",B28*(_xlfn.DAYS(B9,B8)+1)/(_xlfn.DAYS(DATE(2019,11,30),DATE(2019,11,1))+1),IF(B20="Anden referenceperiode (kun ved særlige omstændigheder)",B28*(_xlfn.DAYS(B9,B8)+1)/(_xlfn.DAYS(B22,B21)+1),IF(B20="Institution stiftet efter 1. nov. 2019",B28*(_xlfn.DAYS(B9,B8)+1)/(_xlfn.DAYS(B24,B23)+1),IF(B20="Institution stiftet efter 1. aug. 2020",B28*(_xlfn.DAYS(B9,B8)+1)/(_xlfn.DAYS(B26,B25)+1))))),"Referenceperioden er ikke opgjort over en tilstrækkelig lang periode")),0),"")</f>
        <v/>
      </c>
    </row>
    <row r="31" spans="1:3" x14ac:dyDescent="0.35">
      <c r="A31" s="31"/>
      <c r="B31" s="49"/>
    </row>
    <row r="32" spans="1:3" x14ac:dyDescent="0.35">
      <c r="A32" s="4" t="s">
        <v>12</v>
      </c>
      <c r="B32" s="50" t="s">
        <v>6</v>
      </c>
      <c r="C32" s="89"/>
    </row>
    <row r="33" spans="1:3" x14ac:dyDescent="0.35">
      <c r="A33" s="6" t="s">
        <v>96</v>
      </c>
      <c r="B33" s="63" t="s">
        <v>6</v>
      </c>
      <c r="C33" s="89"/>
    </row>
    <row r="34" spans="1:3" x14ac:dyDescent="0.35">
      <c r="A34" s="6" t="s">
        <v>97</v>
      </c>
      <c r="B34" s="60" t="s">
        <v>6</v>
      </c>
      <c r="C34" s="89"/>
    </row>
    <row r="35" spans="1:3" x14ac:dyDescent="0.35">
      <c r="A35" s="56" t="s">
        <v>106</v>
      </c>
      <c r="B35" s="60" t="s">
        <v>6</v>
      </c>
      <c r="C35" s="89"/>
    </row>
    <row r="36" spans="1:3" hidden="1" x14ac:dyDescent="0.35">
      <c r="A36" s="6" t="s">
        <v>107</v>
      </c>
      <c r="B36" s="64">
        <v>44135</v>
      </c>
    </row>
    <row r="37" spans="1:3" hidden="1" x14ac:dyDescent="0.35">
      <c r="A37" s="59" t="s">
        <v>62</v>
      </c>
      <c r="B37" s="51" t="str">
        <f>IFERROR(IF(OR(B32="Vælg/Indtast",B32="01-11-2019 til 29-02-2020",AND(B32="Institution stiftet efter 1. nov. 2019",OR(B33="Vælg/Indtast",B33="01-08-2020 til 31-10-2020"))),"Ja",IF(AND(ISNUMBER(B34),DATEDIF(B34,DATEVALUE("9-3-2020"),"D")&gt;=30),"Ja",IF(AND(ISNUMBER(B35),DATEDIF(B35,B36,"D")&gt;=30),"Ja"))),"")</f>
        <v>Ja</v>
      </c>
    </row>
    <row r="38" spans="1:3" hidden="1" x14ac:dyDescent="0.35">
      <c r="A38" s="59" t="s">
        <v>64</v>
      </c>
      <c r="B38" s="67" t="str">
        <f>IFERROR(DATEVALUE(MID(A41,49,10)),"")</f>
        <v/>
      </c>
    </row>
    <row r="39" spans="1:3" hidden="1" x14ac:dyDescent="0.35">
      <c r="A39" s="59" t="s">
        <v>65</v>
      </c>
      <c r="B39" s="67" t="str">
        <f>IFERROR(DATEVALUE(MID(A41,64,10)),"")</f>
        <v/>
      </c>
    </row>
    <row r="40" spans="1:3" x14ac:dyDescent="0.35">
      <c r="A40" s="31"/>
      <c r="B40" s="49"/>
    </row>
    <row r="41" spans="1:3" x14ac:dyDescent="0.35">
      <c r="A41" s="6" t="str">
        <f>"Oplys realiserede faste omkostninger "&amp;IF(B32="Vælg/Indtast","",IF(B32="01-11-2019 til 29-02-2020","i perioden "&amp;B32,IF(AND(B32="Institution stiftet efter 1. nov. 2019",OR(B33="Vælg/Indtast",B33="")),"",IF(AND(B32="Institution stiftet efter 1. nov. 2019",B33="01-08-2020 til 31-10-2020"),"i perioden "&amp;B33,IF(AND(B32="Institution stiftet efter 1. nov. 2019",B33="Fra stiftelsesdato til og med den 9. marts 2020"),IF(ISNUMBER(B34),"i perioden "&amp;TEXT(B34,"dd-mm-åååå")&amp;" til "&amp;"09-03-2020",""),IF(B32="Institution stiftet efter 1. aug. 2020",IF(AND(ISNUMBER(B35),ISNUMBER(B36)),"i perioden "&amp;TEXT(B35,"dd-mm-åååå")&amp;" til "&amp;TEXT(B36,"dd-mm-åååå"),""),""))))))&amp;" herunder."</f>
        <v>Oplys realiserede faste omkostninger  herunder.</v>
      </c>
      <c r="B41" s="65" t="str">
        <f>IF(B37="Nej","Referenceperioden er ikke opgjort over en tilstrækkelig lang periode","")</f>
        <v/>
      </c>
    </row>
    <row r="42" spans="1:3" x14ac:dyDescent="0.35">
      <c r="A42" s="11"/>
      <c r="B42" s="49"/>
    </row>
    <row r="43" spans="1:3" x14ac:dyDescent="0.35">
      <c r="A43" s="12" t="s">
        <v>13</v>
      </c>
      <c r="B43" s="13" t="s">
        <v>8</v>
      </c>
    </row>
    <row r="44" spans="1:3" x14ac:dyDescent="0.35">
      <c r="A44" s="14" t="s">
        <v>14</v>
      </c>
      <c r="B44" s="8" t="s">
        <v>8</v>
      </c>
    </row>
    <row r="45" spans="1:3" x14ac:dyDescent="0.35">
      <c r="A45" s="14" t="s">
        <v>15</v>
      </c>
      <c r="B45" s="8" t="s">
        <v>8</v>
      </c>
    </row>
    <row r="46" spans="1:3" x14ac:dyDescent="0.35">
      <c r="A46" s="14" t="s">
        <v>16</v>
      </c>
      <c r="B46" s="8" t="s">
        <v>8</v>
      </c>
    </row>
    <row r="47" spans="1:3" x14ac:dyDescent="0.35">
      <c r="A47" s="14" t="s">
        <v>17</v>
      </c>
      <c r="B47" s="8" t="s">
        <v>8</v>
      </c>
    </row>
    <row r="48" spans="1:3" x14ac:dyDescent="0.35">
      <c r="A48" s="14" t="s">
        <v>18</v>
      </c>
      <c r="B48" s="8" t="s">
        <v>8</v>
      </c>
    </row>
    <row r="49" spans="1:3" x14ac:dyDescent="0.35">
      <c r="A49" s="14" t="s">
        <v>19</v>
      </c>
      <c r="B49" s="8" t="s">
        <v>8</v>
      </c>
    </row>
    <row r="50" spans="1:3" x14ac:dyDescent="0.35">
      <c r="A50" s="15" t="s">
        <v>20</v>
      </c>
      <c r="B50" s="16" t="s">
        <v>8</v>
      </c>
    </row>
    <row r="51" spans="1:3" x14ac:dyDescent="0.35">
      <c r="A51" s="11"/>
      <c r="B51" s="66" t="str">
        <f>IF(ISNUMBER(B50),IF(B50/B52&gt;0.2,"Ansøger skal indsende en udspecificeret liste over de øvrige realiserede faste omkostninger i referenceperioden samt de øvrige forventede faste omkostninger i kompensationsperioden.",""),"")</f>
        <v/>
      </c>
    </row>
    <row r="52" spans="1:3" x14ac:dyDescent="0.35">
      <c r="A52" s="6" t="str">
        <f>"Realiserede faste omkostninger "&amp;IF(B32="Vælg/Indtast","",IF(B32="01-11-2019 til 29-02-2020","i perioden "&amp;B32,IF(AND(B32="Institution stiftet efter 1. nov. 2019",OR(B33="Vælg/Indtast",B33="")),"",IF(AND(B32="Institution stiftet efter 1. nov. 2019",B33="01-08-2020 til 31-10-2020"),"i perioden "&amp;B33,IF(AND(B32="Institution stiftet efter 1. nov. 2019",B33="Fra stiftelsesdato til og med den 9. marts 2020"),IF(ISNUMBER(B34),"i perioden "&amp;TEXT(B34,"dd-mm-åååå")&amp;" til "&amp;"09-03-2020",""),IF(B32="Institution stiftet efter 1. aug. 2020",IF(AND(ISNUMBER(B35),ISNUMBER(B36)),"i perioden "&amp;TEXT(B35,"dd-mm-åååå")&amp;" til "&amp;TEXT(B36,"dd-mm-åååå"),""),""))))))</f>
        <v xml:space="preserve">Realiserede faste omkostninger </v>
      </c>
      <c r="B52" s="46" t="str">
        <f>IF(SUM(B43:B50)=0,"",SUM(B43:B50))</f>
        <v/>
      </c>
    </row>
    <row r="53" spans="1:3" x14ac:dyDescent="0.35">
      <c r="A53" s="4" t="s">
        <v>21</v>
      </c>
      <c r="B53" s="8" t="s">
        <v>8</v>
      </c>
    </row>
    <row r="54" spans="1:3" x14ac:dyDescent="0.35">
      <c r="A54" s="17" t="s">
        <v>22</v>
      </c>
      <c r="B54" s="18" t="str">
        <f>IFERROR(IF(AND(ISNUMBER(B52),ISNUMBER(B53)),(B53*(_xlfn.DAYS(B39,B38)+1)/(_xlfn.DAYS(B9,B8)+1)-B52)/B52,""),"")</f>
        <v/>
      </c>
    </row>
    <row r="55" spans="1:3" ht="29.15" customHeight="1" x14ac:dyDescent="0.35">
      <c r="A55" s="40" t="s">
        <v>23</v>
      </c>
      <c r="B55" s="41" t="str">
        <f>IFERROR(IF(ISNUMBER(B54),IF(B54&gt;0.1,"Ansøger skal vedlægge et bilag, der forklarer, hvad afvigelsen skyldes, og hvorfor den ikke kunne afværges.",""),""),"")</f>
        <v/>
      </c>
    </row>
    <row r="56" spans="1:3" x14ac:dyDescent="0.35">
      <c r="A56" s="7"/>
      <c r="B56" s="45"/>
    </row>
    <row r="57" spans="1:3" x14ac:dyDescent="0.35">
      <c r="A57" s="6" t="s">
        <v>36</v>
      </c>
      <c r="B57" s="18" t="str">
        <f>IFERROR(IF(OR(B17="",B30=""),"",(B30-B17)/B30),"")</f>
        <v/>
      </c>
    </row>
    <row r="58" spans="1:3" x14ac:dyDescent="0.35">
      <c r="A58" s="6" t="s">
        <v>39</v>
      </c>
      <c r="B58" s="19" t="str">
        <f>IF(B57="","",IF(AND($B$57&gt;=0.8,$B$57&lt;=1),1,IF(AND($B$57&gt;=0.75,$B$57&lt;0.8),2,IF(AND($B$57&gt;=0.7,$B$57&lt;0.75),3,IF(AND($B$57&gt;=0.65,$B$57&lt;0.7),4,IF(AND($B$57&gt;=0.6,$B$57&lt;0.65),5,IF(AND($B$57&gt;=0.55,$B$57&lt;0.6),6,IF(AND($B$57&gt;=0.5,$B$57&lt;0.55),7,IF(AND($B$57&gt;=0.45,$B$57&lt;0.5),8,IF(AND($B$57&gt;=0.4,$B$57&lt;0.45),9,IF(AND($B$57&gt;=0.35,$B$57&lt;0.4),10,IF(AND($B$57&gt;=0.3,$B$57&lt;0.35),11,IF(B57&lt;0.3,"Omsætningsnedgangen er mindre end 30 pct., og der kan ikke opnås kompensation for perioden uden åbningsforbud")))))))))))))</f>
        <v/>
      </c>
      <c r="C58" s="89"/>
    </row>
    <row r="59" spans="1:3" x14ac:dyDescent="0.35">
      <c r="A59" s="6" t="s">
        <v>37</v>
      </c>
      <c r="B59" s="18" t="str">
        <f>IF(B58="","",IF(B58=1,0.9,IF(B58=2,0.85,IF(B58=3,0.8,IF(B58=4,0.75,IF(B58=5,0.75,IF(B58=6,0.65,IF(B58=7,0.6,IF(B58=8,0.55,IF(B58=9,0.5,IF(B58=10,0.45,IF(B58=11,0.4,IF(B58="Omsætningsnedgangen er mindre end 30 pct., og der kan ikke opnås kompensation for perioden uden åbningsforbud",0)))))))))))))</f>
        <v/>
      </c>
      <c r="C59" s="36"/>
    </row>
    <row r="60" spans="1:3" x14ac:dyDescent="0.35">
      <c r="A60" s="6" t="s">
        <v>38</v>
      </c>
      <c r="B60" s="18" t="str">
        <f>IFERROR(B28/B27,"")</f>
        <v/>
      </c>
    </row>
    <row r="61" spans="1:3" hidden="1" x14ac:dyDescent="0.35">
      <c r="A61" s="11"/>
      <c r="B61" s="45"/>
    </row>
    <row r="62" spans="1:3" hidden="1" x14ac:dyDescent="0.35">
      <c r="A62" s="69" t="s">
        <v>66</v>
      </c>
      <c r="B62" s="70">
        <f>IFERROR(MAX(IF(ISNUMBER(B53),B53*IF(B6="Intet åbningsforbud",0,(_xlfn.DAYS(B7,B6)+1))/(_xlfn.DAYS(B9,B8)+1)*IF(B18=0,1,B59)*B60,0)),"")</f>
        <v>0</v>
      </c>
    </row>
    <row r="63" spans="1:3" hidden="1" x14ac:dyDescent="0.35">
      <c r="A63" s="68" t="s">
        <v>67</v>
      </c>
      <c r="B63" s="70">
        <f>IFERROR(MAX(B53*IF(B6="Intet åbningsforbud",1,IF(AND(ISNUMBER(B6),ISNUMBER(B7)),((_xlfn.DAYS(B9,B8)+1)-(_xlfn.DAYS(B7,B6)+1))/(_xlfn.DAYS(B9,B8)+1)))*B59*B60,0),0)</f>
        <v>0</v>
      </c>
    </row>
    <row r="64" spans="1:3" hidden="1" x14ac:dyDescent="0.35">
      <c r="A64" s="34" t="s">
        <v>40</v>
      </c>
      <c r="B64" s="35">
        <f>IFERROR(MAX(IF(OR(B17="",B17="Indtast beløb"),"",B62+B63),0),0)</f>
        <v>0</v>
      </c>
    </row>
    <row r="65" spans="1:2" x14ac:dyDescent="0.35">
      <c r="A65" s="4"/>
      <c r="B65" s="45"/>
    </row>
    <row r="66" spans="1:2" x14ac:dyDescent="0.35">
      <c r="A66" s="20" t="s">
        <v>24</v>
      </c>
      <c r="B66" s="21">
        <f>IFERROR(MAX(IF(B64=0,0,IF(B58="Omsætningsnedgangen er mindre end 30 pct., og der kan ikke opnås kompensation.","Omsætningsnedgangen er mindre end 30 pct., og der kan ikke opnås kompensation.",IF(B53*B60&lt;4000*(_xlfn.DAYS(B9,B8)+1)/30,"De faste omkostningers andel af de kommercielle indtægters andel af de samlede indtægter i kompensationsperioden opfylder ikke minimumskravet. Der kan derfor ikke udbetales kompensation.",IF(B64&gt;B30-B17,B30-B17,B64)))),0),0)</f>
        <v>0</v>
      </c>
    </row>
    <row r="67" spans="1:2" hidden="1" x14ac:dyDescent="0.35">
      <c r="A67" s="7"/>
      <c r="B67" s="7"/>
    </row>
    <row r="68" spans="1:2" hidden="1" x14ac:dyDescent="0.35">
      <c r="A68" s="69" t="s">
        <v>70</v>
      </c>
      <c r="B68" s="70">
        <f>IFERROR(B66*(B62/B64),0)</f>
        <v>0</v>
      </c>
    </row>
    <row r="69" spans="1:2" x14ac:dyDescent="0.35">
      <c r="A69" s="7"/>
      <c r="B69" s="7"/>
    </row>
    <row r="70" spans="1:2" ht="87" x14ac:dyDescent="0.35">
      <c r="A70" s="80" t="s">
        <v>81</v>
      </c>
      <c r="B70" s="7"/>
    </row>
    <row r="71" spans="1:2" x14ac:dyDescent="0.35">
      <c r="A71" s="7"/>
      <c r="B71" s="7"/>
    </row>
    <row r="72" spans="1:2" x14ac:dyDescent="0.35">
      <c r="A72" s="9" t="s">
        <v>25</v>
      </c>
      <c r="B72" s="23" t="s">
        <v>6</v>
      </c>
    </row>
    <row r="73" spans="1:2" x14ac:dyDescent="0.35">
      <c r="A73" s="17" t="s">
        <v>82</v>
      </c>
      <c r="B73" s="48" t="s">
        <v>8</v>
      </c>
    </row>
    <row r="74" spans="1:2" x14ac:dyDescent="0.35">
      <c r="A74" s="38" t="s">
        <v>83</v>
      </c>
      <c r="B74" s="39" t="s">
        <v>6</v>
      </c>
    </row>
    <row r="75" spans="1:2" x14ac:dyDescent="0.35">
      <c r="A75" s="17" t="s">
        <v>84</v>
      </c>
      <c r="B75" s="54" t="s">
        <v>6</v>
      </c>
    </row>
    <row r="76" spans="1:2" x14ac:dyDescent="0.35">
      <c r="A76" s="9" t="s">
        <v>85</v>
      </c>
      <c r="B76" s="23" t="s">
        <v>6</v>
      </c>
    </row>
    <row r="77" spans="1:2" x14ac:dyDescent="0.35">
      <c r="A77" s="17" t="s">
        <v>86</v>
      </c>
      <c r="B77" s="23" t="s">
        <v>6</v>
      </c>
    </row>
    <row r="78" spans="1:2" x14ac:dyDescent="0.35">
      <c r="A78" s="7"/>
      <c r="B78" s="55" t="str">
        <f>IF(B75="Ja","Ansøger skal indsende dokumentation for, at det seneste resultat er negativt som følge af ekstraordinære omstændigheder","")</f>
        <v/>
      </c>
    </row>
    <row r="79" spans="1:2" hidden="1" x14ac:dyDescent="0.35">
      <c r="A79" s="37" t="s">
        <v>56</v>
      </c>
      <c r="B79" s="51" t="s">
        <v>6</v>
      </c>
    </row>
    <row r="80" spans="1:2" hidden="1" x14ac:dyDescent="0.35">
      <c r="A80" s="7"/>
      <c r="B80" s="53"/>
    </row>
    <row r="81" spans="1:2" x14ac:dyDescent="0.35">
      <c r="A81" s="9" t="s">
        <v>72</v>
      </c>
      <c r="B81" s="10" t="str">
        <f>IFERROR(IF(AND(B72&lt;&gt;"Vælg/Indtast",ISNUMBER(B73),B74&lt;&gt;"Vælg/Indtast"),IF(AND(B75="Ja",OR(B76="Ja",B77="Ja"),B79="Ja"),"",IF(ISNUMBER(B73),IF(B74="Årsregnskab med balancedag den 28. februar 2019 eller senere",ABS(B73)*1,IF(B74="Halvårsregnskab med balancedag den 31. august 2019 eller senere",ABS(B73)*2,IF(B74="Kvartalsregnskab med balancedag den 30. november 2019 eller senere",ABS(B73)*4,IF(B74="Årets resultat for kalenderåret 2019",ABS(B73)*1,IF(B74="Budgetteret resultat for kompensationsperioden, hvis COVID-19 ikke var en realitet",ABS(B73)*(365/(_xlfn.DAYS(IF(#REF!="Åbningsforbud ikke ophævet pr. 28. februar 2021",DATE(2021,2,28),#REF!),B6)+1)))))))*((_xlfn.DAYS(IF(#REF!="Åbningsforbud ikke ophævet pr. 28. februar 2021",DATE(2021,2,28),#REF!),B6)+1)/365)*IF(AND(B6&lt;&gt;"Intet åbningsforbud",B18=0),1,B59)*B60)),""),"")</f>
        <v/>
      </c>
    </row>
    <row r="82" spans="1:2" x14ac:dyDescent="0.35">
      <c r="A82" s="9" t="s">
        <v>71</v>
      </c>
      <c r="B82" s="18" t="str">
        <f>IFERROR(IF(ISNUMBER(B81),ABS(B81)/B68,""),"")</f>
        <v/>
      </c>
    </row>
    <row r="83" spans="1:2" x14ac:dyDescent="0.35">
      <c r="A83" s="9" t="s">
        <v>73</v>
      </c>
      <c r="B83" s="71" t="s">
        <v>8</v>
      </c>
    </row>
    <row r="84" spans="1:2" x14ac:dyDescent="0.35">
      <c r="A84" s="9" t="s">
        <v>74</v>
      </c>
      <c r="B84" s="71" t="s">
        <v>8</v>
      </c>
    </row>
    <row r="85" spans="1:2" hidden="1" x14ac:dyDescent="0.35">
      <c r="A85" s="37" t="s">
        <v>75</v>
      </c>
      <c r="B85" s="75">
        <f>IFERROR(MAX(IF(ISNUMBER(B16),B16*IF(B6="Intet åbningsforbud",0,(_xlfn.DAYS(B7,B6)+1))/(_xlfn.DAYS(B9,B8)+1),0),0),"")</f>
        <v>0</v>
      </c>
    </row>
    <row r="86" spans="1:2" hidden="1" x14ac:dyDescent="0.35">
      <c r="A86" s="37" t="s">
        <v>76</v>
      </c>
      <c r="B86" s="75">
        <f>IFERROR(MAX(IF(AND(ISNUMBER(B53),ISNUMBER(B62)),B62/IF(B6="Intet åbningsforbud",0,(_xlfn.DAYS(B7,B6)+1))/(_xlfn.DAYS(B9,B8)+1)*B60),0),0)</f>
        <v>0</v>
      </c>
    </row>
    <row r="87" spans="1:2" x14ac:dyDescent="0.35">
      <c r="A87" s="22"/>
      <c r="B87" s="45"/>
    </row>
    <row r="88" spans="1:2" ht="43.5" x14ac:dyDescent="0.35">
      <c r="A88" s="24" t="s">
        <v>87</v>
      </c>
      <c r="B88" s="45"/>
    </row>
    <row r="89" spans="1:2" ht="29" hidden="1" x14ac:dyDescent="0.35">
      <c r="A89" s="47" t="s">
        <v>77</v>
      </c>
      <c r="B89" s="70" t="str">
        <f>IFERROR(IF(B82&gt;0.5,B85-B86-B83,0),"")</f>
        <v/>
      </c>
    </row>
    <row r="90" spans="1:2" hidden="1" x14ac:dyDescent="0.35">
      <c r="A90" s="47" t="s">
        <v>78</v>
      </c>
      <c r="B90" s="78" t="str">
        <f>IF(ISNUMBER(B84),B84,"")</f>
        <v/>
      </c>
    </row>
    <row r="91" spans="1:2" hidden="1" x14ac:dyDescent="0.35">
      <c r="A91" s="47" t="s">
        <v>79</v>
      </c>
      <c r="B91" s="70" t="str">
        <f>IF(AND(ISNUMBER(B89),ISNUMBER(B90)),B90-B89,"")</f>
        <v/>
      </c>
    </row>
    <row r="92" spans="1:2" hidden="1" x14ac:dyDescent="0.35">
      <c r="A92" s="47" t="s">
        <v>80</v>
      </c>
      <c r="B92" s="79" t="str">
        <f>IF(ISNUMBER(B91),(B90-B89)/B90,"")</f>
        <v/>
      </c>
    </row>
    <row r="93" spans="1:2" ht="43.5" hidden="1" x14ac:dyDescent="0.35">
      <c r="A93" s="76" t="s">
        <v>91</v>
      </c>
      <c r="B93" s="77" t="str">
        <f>IFERROR(IF(OR(ABS(B91)&gt;100000,ABS(B92)&gt;0.1),"Nej","Ja"),"")</f>
        <v/>
      </c>
    </row>
    <row r="94" spans="1:2" ht="43.5" hidden="1" x14ac:dyDescent="0.35">
      <c r="A94" s="76" t="s">
        <v>92</v>
      </c>
      <c r="B94" s="77" t="str">
        <f>IF(B93="Ja",IF(B84+B68*0.5&lt;B73*IF(B74="Årsregnskab med balancedag den 28. februar 2019 eller senere",(_xlfn.DAYS(B7,B6)+1)/365,IF(B74="Halvårsregnskab med balancedag den 31. august 2019 eller senere",(_xlfn.DAYS(B7,B6)+1)/(365/2),IF(B74="Kvartalsregnskab med balancedag den 30. november 2019 eller senere",(_xlfn.DAYS(B7,B6)+1)/(365/4),IF(B74="Årets resultat for kalenderåret 2019",(_xlfn.DAYS(B7,B6)+1)/365,IF(B74="Budgetteret resultat for kompensationsperioden, hvis COVID-19 ikke var en realitet",(_xlfn.DAYS(B7,B6)+1)/(_xlfn.DAYS(B9,B8)+1)))))),"Ja","Nej"),"")</f>
        <v/>
      </c>
    </row>
    <row r="95" spans="1:2" x14ac:dyDescent="0.35">
      <c r="A95" s="9" t="s">
        <v>93</v>
      </c>
      <c r="B95" s="52" t="str">
        <f>IFERROR(IF(AND(ISNUMBER(B82),B82&gt;0.5),IF(B93="Nej","Nej",IF(AND(B93="Ja",B94="Nej"),"Nej",IF(AND(B93="Ja",B94="Ja"),"Ja"))),""),"")</f>
        <v/>
      </c>
    </row>
    <row r="96" spans="1:2" x14ac:dyDescent="0.35">
      <c r="A96" s="22"/>
      <c r="B96" s="45"/>
    </row>
    <row r="97" spans="1:2" x14ac:dyDescent="0.35">
      <c r="A97" s="7" t="s">
        <v>26</v>
      </c>
      <c r="B97" s="72"/>
    </row>
    <row r="98" spans="1:2" x14ac:dyDescent="0.35">
      <c r="A98" s="7" t="s">
        <v>27</v>
      </c>
      <c r="B98" s="72"/>
    </row>
    <row r="99" spans="1:2" x14ac:dyDescent="0.35">
      <c r="A99" s="7"/>
      <c r="B99" s="72"/>
    </row>
    <row r="100" spans="1:2" x14ac:dyDescent="0.35">
      <c r="A100" s="25" t="s">
        <v>28</v>
      </c>
      <c r="B100" s="13" t="s">
        <v>8</v>
      </c>
    </row>
    <row r="101" spans="1:2" x14ac:dyDescent="0.35">
      <c r="A101" s="26" t="s">
        <v>29</v>
      </c>
      <c r="B101" s="27">
        <f>IF(OR(ISTEXT(B66),B100="Indtast beløb"),0,IF(B100*0.8&gt;16000,16000,B100*0.8))</f>
        <v>0</v>
      </c>
    </row>
    <row r="102" spans="1:2" x14ac:dyDescent="0.35">
      <c r="A102" s="7"/>
      <c r="B102" s="7"/>
    </row>
    <row r="103" spans="1:2" x14ac:dyDescent="0.35">
      <c r="A103" s="20" t="s">
        <v>30</v>
      </c>
      <c r="B103" s="21">
        <f>IFERROR(MAX(IF(ISNUMBER(B66),IF(AND(ISNUMBER(B81),B79&lt;&gt;"Ja"),IF(ABS(B82)&lt;=0.5,B66+B101-ABS(B81),IF(AND(ABS(B82)&gt;0.5,B95="Nej"),B66+B101-ABS(B81),IF(AND(ABS(B82)&gt;0.5,B95="Ja"),B66*0.5+B101))),B66+B101),0),0),"")</f>
        <v>0</v>
      </c>
    </row>
    <row r="105" spans="1:2" hidden="1" x14ac:dyDescent="0.35">
      <c r="A105" s="37" t="s">
        <v>68</v>
      </c>
      <c r="B105" s="70" t="str">
        <f>IFERROR(IF(ISNUMBER(B103),B103*((_xlfn.DAYS(DATE(2020,12,31),B8)+1)/(_xlfn.DAYS(B9,B8)+1)),0),"")</f>
        <v/>
      </c>
    </row>
    <row r="106" spans="1:2" hidden="1" x14ac:dyDescent="0.35">
      <c r="A106" s="37" t="s">
        <v>69</v>
      </c>
      <c r="B106" s="70" t="str">
        <f>IFERROR(IF(ISNUMBER(B103),B103*((_xlfn.DAYS(B9,DATE(2021,1,1))+1)/(_xlfn.DAYS(B9,B8)+1)),0),"")</f>
        <v/>
      </c>
    </row>
    <row r="107" spans="1:2" hidden="1" x14ac:dyDescent="0.35">
      <c r="A107" s="88"/>
      <c r="B107" s="37"/>
    </row>
    <row r="108" spans="1:2" hidden="1" x14ac:dyDescent="0.35">
      <c r="A108" s="81" t="s">
        <v>89</v>
      </c>
      <c r="B108" s="70">
        <f>IFERROR(IF(AND(B18=0,B68&gt;0),(B103-B101)*(B62/B64),0),0)</f>
        <v>0</v>
      </c>
    </row>
    <row r="109" spans="1:2" hidden="1" x14ac:dyDescent="0.35">
      <c r="A109" s="81" t="s">
        <v>88</v>
      </c>
      <c r="B109" s="70">
        <f>B103-B101-B108</f>
        <v>0</v>
      </c>
    </row>
    <row r="110" spans="1:2" hidden="1" x14ac:dyDescent="0.35">
      <c r="A110" s="82" t="s">
        <v>90</v>
      </c>
      <c r="B110" s="83">
        <f>B108+B109</f>
        <v>0</v>
      </c>
    </row>
  </sheetData>
  <sheetProtection algorithmName="SHA-512" hashValue="8mCafCK4JoHiufT5a/AKeabrzjwyEnuLqFdtX4EBTNOuTG2OsB3mrILTZxnscZbKeia1qefd9jiD/GJcozZ91g==" saltValue="pfyqqlGa7LLuQTmyJxLQhg==" spinCount="100000" sheet="1" formatColumns="0" formatRows="0"/>
  <conditionalFormatting sqref="A76:B76">
    <cfRule type="expression" dxfId="26" priority="61">
      <formula>$B$75="Ja"</formula>
    </cfRule>
  </conditionalFormatting>
  <conditionalFormatting sqref="A73:B75">
    <cfRule type="expression" dxfId="25" priority="57">
      <formula>$B$72="Ja"</formula>
    </cfRule>
  </conditionalFormatting>
  <conditionalFormatting sqref="B82">
    <cfRule type="expression" dxfId="24" priority="52">
      <formula>AND(ISNUMBER($B$82),$B$82&gt;0.5)</formula>
    </cfRule>
  </conditionalFormatting>
  <conditionalFormatting sqref="A83:B86">
    <cfRule type="expression" dxfId="23" priority="49">
      <formula>AND(ISNUMBER($B$82),ABS($B$82)&gt;0.5)</formula>
    </cfRule>
  </conditionalFormatting>
  <conditionalFormatting sqref="A21:B22">
    <cfRule type="expression" dxfId="22" priority="39">
      <formula>$B$20="Anden referenceperiode (kun ved særlige omstændigheder)"</formula>
    </cfRule>
  </conditionalFormatting>
  <conditionalFormatting sqref="B55">
    <cfRule type="expression" dxfId="21" priority="29">
      <formula>$B$55="Ansøger skal vedlægge et bilag, der forklarer, hvad afvigelsen skyldes, og hvorfor den ikke kunne afværges."</formula>
    </cfRule>
  </conditionalFormatting>
  <conditionalFormatting sqref="B51">
    <cfRule type="expression" dxfId="20" priority="27">
      <formula>$B$51="Ansøger skal indsende en udspecificeret liste over de øvrige realiserede faste omkostninger i referenceperioden samt de øvrige forventede faste omkostninger i kompensationsperioden."</formula>
    </cfRule>
  </conditionalFormatting>
  <conditionalFormatting sqref="A77:B77">
    <cfRule type="expression" dxfId="19" priority="26">
      <formula>$B$76="Nej"</formula>
    </cfRule>
  </conditionalFormatting>
  <conditionalFormatting sqref="B78">
    <cfRule type="expression" dxfId="18" priority="83">
      <formula>$B$75="Ja"</formula>
    </cfRule>
  </conditionalFormatting>
  <conditionalFormatting sqref="A81:B81">
    <cfRule type="expression" dxfId="17" priority="84">
      <formula>AND($B$72="Ja",$B$76="Nej",$B$77="Nej",$B$73="")</formula>
    </cfRule>
  </conditionalFormatting>
  <conditionalFormatting sqref="A25:B25">
    <cfRule type="expression" dxfId="16" priority="20">
      <formula>$B$20="Institution stiftet efter 1. aug. 2020"</formula>
    </cfRule>
  </conditionalFormatting>
  <conditionalFormatting sqref="B23:B24">
    <cfRule type="expression" dxfId="15" priority="19">
      <formula>$B$20="Institution stiftet efter 1. nov. 2019"</formula>
    </cfRule>
  </conditionalFormatting>
  <conditionalFormatting sqref="A33:B33">
    <cfRule type="expression" dxfId="14" priority="17">
      <formula>$B$32="Institution stiftet efter 1. nov. 2019"</formula>
    </cfRule>
  </conditionalFormatting>
  <conditionalFormatting sqref="A35:B35">
    <cfRule type="expression" dxfId="13" priority="16">
      <formula>$B$32="Institution stiftet efter 1. aug. 2020"</formula>
    </cfRule>
  </conditionalFormatting>
  <conditionalFormatting sqref="B36">
    <cfRule type="expression" dxfId="12" priority="14">
      <formula>ISNUMBER($B$35)</formula>
    </cfRule>
  </conditionalFormatting>
  <conditionalFormatting sqref="A34:B34">
    <cfRule type="expression" dxfId="11" priority="13">
      <formula>$B$33="Fra stiftelsesdato til og med den 9. marts 2020"</formula>
    </cfRule>
  </conditionalFormatting>
  <conditionalFormatting sqref="B41">
    <cfRule type="expression" dxfId="10" priority="12">
      <formula>$B$41="Referenceperioden er ikke opgjort over en tilstrækkelig lang periode"</formula>
    </cfRule>
  </conditionalFormatting>
  <conditionalFormatting sqref="A62:A63">
    <cfRule type="expression" dxfId="9" priority="11">
      <formula>#REF!="Nystartet institution"</formula>
    </cfRule>
  </conditionalFormatting>
  <conditionalFormatting sqref="A68">
    <cfRule type="expression" dxfId="8" priority="9">
      <formula>#REF!="Nystartet institution"</formula>
    </cfRule>
  </conditionalFormatting>
  <conditionalFormatting sqref="A72:B72">
    <cfRule type="expression" dxfId="7" priority="8">
      <formula>AND(ISNUMBER($B$6),AND(ISNUMBER($B$18),$B$18=0),ISNUMBER($B$66))</formula>
    </cfRule>
  </conditionalFormatting>
  <conditionalFormatting sqref="B26">
    <cfRule type="expression" dxfId="6" priority="6">
      <formula>ISNUMBER($B$25)</formula>
    </cfRule>
  </conditionalFormatting>
  <conditionalFormatting sqref="A7:B7">
    <cfRule type="expression" dxfId="5" priority="5">
      <formula>ISNUMBER($B$6)</formula>
    </cfRule>
  </conditionalFormatting>
  <conditionalFormatting sqref="B8:B9">
    <cfRule type="expression" dxfId="4" priority="4">
      <formula>$B$6="Intet åbningsforbud"</formula>
    </cfRule>
  </conditionalFormatting>
  <conditionalFormatting sqref="A18:B18">
    <cfRule type="expression" dxfId="3" priority="28">
      <formula>$B$6&lt;&gt;"Intet åbningsforbud"</formula>
    </cfRule>
    <cfRule type="expression" dxfId="2" priority="3">
      <formula>$B$6="Vælg/Indtast"</formula>
    </cfRule>
  </conditionalFormatting>
  <conditionalFormatting sqref="B18">
    <cfRule type="expression" dxfId="1" priority="2">
      <formula>$B$6="Vælg/Indtast"</formula>
    </cfRule>
  </conditionalFormatting>
  <conditionalFormatting sqref="A18">
    <cfRule type="expression" dxfId="0" priority="1">
      <formula>$B$6="Intet åbningsforbud"</formula>
    </cfRule>
  </conditionalFormatting>
  <dataValidations disablePrompts="1" count="15">
    <dataValidation type="list" showInputMessage="1" showErrorMessage="1" errorTitle="Ugyldig periode" error="Der skal oplyses en af de fem perioder angivet i rullemenuen." sqref="B74">
      <formula1>OpgørelseAfSenesteResultat</formula1>
    </dataValidation>
    <dataValidation type="list" allowBlank="1" showInputMessage="1" showErrorMessage="1" errorTitle="Ugyldigt valg/indtastning" error="Der skal vælges mellem en af de fire valgmuligheder." sqref="B20">
      <formula1>ReferenceperiodeRealiseretOmsætning</formula1>
    </dataValidation>
    <dataValidation type="list" allowBlank="1" showInputMessage="1" showErrorMessage="1" errorTitle="Ugyldigt valg/indtastning" error="Der skal vælges en dato i perioden fra og med den 1. juli 2019 og den 30. november 2020. Perioden skal som minimum opgøres over 3 sammenhængende måneder." sqref="B21:B22">
      <formula1>AndenRefperiodeRealiseretOmsætning</formula1>
    </dataValidation>
    <dataValidation type="list" allowBlank="1" showInputMessage="1" showErrorMessage="1" errorTitle="Ugyldig dato" error="Der skal vælges en af de to valgmuligheder i rullemenuen." sqref="B32">
      <formula1>Refperiode_Fasteomkostninger</formula1>
    </dataValidation>
    <dataValidation type="list" allowBlank="1" showInputMessage="1" showErrorMessage="1" errorTitle="Ugyldig dato" error="Der skal indtastes en dato i perioden 2. december 2019 til 9. marts 2020." sqref="B34">
      <formula1>Ref_FasteOmk_StiftelsesdatoEfter1.Dec2019</formula1>
    </dataValidation>
    <dataValidation type="list" showInputMessage="1" showErrorMessage="1" errorTitle="Ugyldig dato" error="Der skal vælges mellem intet åbningsforbud, 7. november 2020 eller 9. november 2020." sqref="B6">
      <formula1>ÅbningsforbudFørsteDag</formula1>
    </dataValidation>
    <dataValidation type="list" allowBlank="1" showInputMessage="1" showErrorMessage="1" sqref="B79">
      <formula1>NegativtResultat</formula1>
    </dataValidation>
    <dataValidation type="list" showInputMessage="1" showErrorMessage="1" errorTitle="Ugyldig indtastning" error="Der skal vælges mellem Ja/Nej." sqref="B75:B77 B72">
      <formula1>NegativtResultat</formula1>
    </dataValidation>
    <dataValidation type="decimal" operator="greaterThanOrEqual" allowBlank="1" showInputMessage="1" showErrorMessage="1" errorTitle="Ugyldigt beløb" error="Der kan ikke indtastes negative beløb." sqref="B12:B13 B43:B50 B100 B53 B16:B18">
      <formula1>0</formula1>
    </dataValidation>
    <dataValidation type="list" allowBlank="1" showInputMessage="1" showErrorMessage="1" errorTitle="Ugyldigt valg/indtastning" error="Der skal vælges en dato i perioden 2. september 2020 til 30. november 2020. Perioden skal minimun opgøres over 30 dage." sqref="B25">
      <formula1>RefOmsætning_StiftetEfter1.Aug.2020</formula1>
    </dataValidation>
    <dataValidation type="list" allowBlank="1" showInputMessage="1" showErrorMessage="1" errorTitle="Ugyldig værdi" error="Der skal vælges én af to muligheder." sqref="B33">
      <formula1>Ref_FasteOmk_StiftetEfter1.Dec2019</formula1>
    </dataValidation>
    <dataValidation type="list" allowBlank="1" showInputMessage="1" showErrorMessage="1" errorTitle="Ugyldig dato" error="Der skal indtastes en dato i perioden 2. september 2020 til 30. november 2020. Perioden skal minimum opgøres over 30 dage." sqref="B35">
      <formula1>RefOmsætning_StiftetEfter1.Aug.2020</formula1>
    </dataValidation>
    <dataValidation type="list" showInputMessage="1" showErrorMessage="1" errorTitle="Ugyldig dato" error="Der skal vælges mellem 19. november 2020 og 26. november 2020." sqref="B7">
      <formula1>ÅbningsforbudSidsteDag</formula1>
    </dataValidation>
    <dataValidation type="list" allowBlank="1" showInputMessage="1" showErrorMessage="1" errorTitle="Ugyldig værdi" error="Der skal vælges mellem 6. 7. eller 9. november 2020 som startdato for kompensationsperioden." sqref="B8">
      <formula1>KompPerStart</formula1>
    </dataValidation>
    <dataValidation type="list" allowBlank="1" showInputMessage="1" showErrorMessage="1" errorTitle="Ugyldig værdi" error="Der skal vælges mellem 19. eller 26. november 2020 som kompensationsperiodens slutdato." sqref="B9">
      <formula1>KompPerSlut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1"/>
  <sheetViews>
    <sheetView workbookViewId="0"/>
  </sheetViews>
  <sheetFormatPr defaultRowHeight="14.5" x14ac:dyDescent="0.35"/>
  <cols>
    <col min="1" max="1" width="26.7265625" bestFit="1" customWidth="1"/>
    <col min="3" max="3" width="51.453125" bestFit="1" customWidth="1"/>
    <col min="5" max="5" width="51.54296875" bestFit="1" customWidth="1"/>
    <col min="7" max="7" width="30.7265625" bestFit="1" customWidth="1"/>
    <col min="9" max="9" width="30.54296875" bestFit="1" customWidth="1"/>
    <col min="11" max="11" width="70.1796875" bestFit="1" customWidth="1"/>
  </cols>
  <sheetData>
    <row r="1" spans="1:13" x14ac:dyDescent="0.35">
      <c r="A1" s="28" t="s">
        <v>52</v>
      </c>
      <c r="C1" s="28" t="s">
        <v>32</v>
      </c>
      <c r="E1" s="28" t="s">
        <v>33</v>
      </c>
      <c r="G1" s="28" t="s">
        <v>35</v>
      </c>
      <c r="I1" s="28" t="s">
        <v>103</v>
      </c>
      <c r="K1" s="28" t="s">
        <v>34</v>
      </c>
      <c r="M1" s="28" t="s">
        <v>42</v>
      </c>
    </row>
    <row r="2" spans="1:13" x14ac:dyDescent="0.35">
      <c r="A2" s="30" t="s">
        <v>6</v>
      </c>
      <c r="C2" t="s">
        <v>6</v>
      </c>
      <c r="E2" s="30" t="s">
        <v>6</v>
      </c>
      <c r="G2" s="30" t="s">
        <v>6</v>
      </c>
      <c r="I2" s="30" t="s">
        <v>6</v>
      </c>
      <c r="K2" t="s">
        <v>6</v>
      </c>
      <c r="M2" t="s">
        <v>6</v>
      </c>
    </row>
    <row r="3" spans="1:13" x14ac:dyDescent="0.35">
      <c r="A3" s="32" t="s">
        <v>55</v>
      </c>
      <c r="C3" t="s">
        <v>102</v>
      </c>
      <c r="E3" s="29">
        <v>43647</v>
      </c>
      <c r="G3" s="29">
        <v>44075</v>
      </c>
      <c r="I3" s="29">
        <v>44045</v>
      </c>
      <c r="K3" t="s">
        <v>94</v>
      </c>
      <c r="M3" t="s">
        <v>43</v>
      </c>
    </row>
    <row r="4" spans="1:13" x14ac:dyDescent="0.35">
      <c r="A4" s="29">
        <v>44142</v>
      </c>
      <c r="C4" t="s">
        <v>95</v>
      </c>
      <c r="E4" s="29">
        <v>43648</v>
      </c>
      <c r="G4" s="29">
        <v>44076</v>
      </c>
      <c r="I4" s="29">
        <v>44046</v>
      </c>
      <c r="K4" t="s">
        <v>95</v>
      </c>
      <c r="M4" t="s">
        <v>44</v>
      </c>
    </row>
    <row r="5" spans="1:13" x14ac:dyDescent="0.35">
      <c r="A5" s="29">
        <v>44144</v>
      </c>
      <c r="C5" t="s">
        <v>103</v>
      </c>
      <c r="E5" s="29">
        <v>43649</v>
      </c>
      <c r="G5" s="29">
        <v>44077</v>
      </c>
      <c r="I5" s="29">
        <v>44047</v>
      </c>
      <c r="K5" t="s">
        <v>103</v>
      </c>
    </row>
    <row r="6" spans="1:13" x14ac:dyDescent="0.35">
      <c r="A6" s="29"/>
      <c r="C6" t="s">
        <v>33</v>
      </c>
      <c r="E6" s="29">
        <v>43650</v>
      </c>
      <c r="G6" s="29">
        <v>44078</v>
      </c>
      <c r="I6" s="29">
        <v>44048</v>
      </c>
      <c r="M6" s="28" t="s">
        <v>45</v>
      </c>
    </row>
    <row r="7" spans="1:13" x14ac:dyDescent="0.35">
      <c r="A7" s="28" t="s">
        <v>53</v>
      </c>
      <c r="E7" s="29">
        <v>43651</v>
      </c>
      <c r="G7" s="29">
        <v>44079</v>
      </c>
      <c r="I7" s="29">
        <v>44049</v>
      </c>
      <c r="K7" s="28" t="s">
        <v>54</v>
      </c>
      <c r="M7" t="s">
        <v>6</v>
      </c>
    </row>
    <row r="8" spans="1:13" x14ac:dyDescent="0.35">
      <c r="A8" s="30" t="s">
        <v>6</v>
      </c>
      <c r="C8" s="28" t="s">
        <v>57</v>
      </c>
      <c r="E8" s="29">
        <v>43652</v>
      </c>
      <c r="G8" s="29">
        <v>44080</v>
      </c>
      <c r="I8" s="29">
        <v>44050</v>
      </c>
      <c r="K8" t="s">
        <v>6</v>
      </c>
      <c r="M8" t="s">
        <v>46</v>
      </c>
    </row>
    <row r="9" spans="1:13" x14ac:dyDescent="0.35">
      <c r="A9" s="29">
        <v>44154</v>
      </c>
      <c r="C9" t="s">
        <v>6</v>
      </c>
      <c r="E9" s="29">
        <v>43653</v>
      </c>
      <c r="G9" s="29">
        <v>44081</v>
      </c>
      <c r="I9" s="29">
        <v>44051</v>
      </c>
      <c r="K9" t="s">
        <v>43</v>
      </c>
      <c r="M9" t="s">
        <v>47</v>
      </c>
    </row>
    <row r="10" spans="1:13" x14ac:dyDescent="0.35">
      <c r="A10" s="29">
        <v>44161</v>
      </c>
      <c r="C10" t="s">
        <v>43</v>
      </c>
      <c r="E10" s="29">
        <v>43654</v>
      </c>
      <c r="G10" s="29">
        <v>44082</v>
      </c>
      <c r="I10" s="29">
        <v>44052</v>
      </c>
      <c r="K10" t="s">
        <v>44</v>
      </c>
      <c r="M10" t="s">
        <v>48</v>
      </c>
    </row>
    <row r="11" spans="1:13" x14ac:dyDescent="0.35">
      <c r="A11" s="29"/>
      <c r="C11" t="s">
        <v>44</v>
      </c>
      <c r="E11" s="29">
        <v>43655</v>
      </c>
      <c r="G11" s="29">
        <v>44083</v>
      </c>
      <c r="I11" s="29">
        <v>44053</v>
      </c>
      <c r="M11" t="s">
        <v>49</v>
      </c>
    </row>
    <row r="12" spans="1:13" x14ac:dyDescent="0.35">
      <c r="A12" s="29"/>
      <c r="E12" s="29">
        <v>43656</v>
      </c>
      <c r="G12" s="29">
        <v>44084</v>
      </c>
      <c r="I12" s="29">
        <v>44054</v>
      </c>
      <c r="K12" s="28" t="s">
        <v>99</v>
      </c>
      <c r="M12" t="s">
        <v>50</v>
      </c>
    </row>
    <row r="13" spans="1:13" x14ac:dyDescent="0.35">
      <c r="A13" s="29"/>
      <c r="E13" s="29">
        <v>43657</v>
      </c>
      <c r="G13" s="29">
        <v>44085</v>
      </c>
      <c r="I13" s="29">
        <v>44055</v>
      </c>
      <c r="K13" s="61" t="s">
        <v>6</v>
      </c>
    </row>
    <row r="14" spans="1:13" x14ac:dyDescent="0.35">
      <c r="A14" s="94" t="s">
        <v>4</v>
      </c>
      <c r="E14" s="29">
        <v>43658</v>
      </c>
      <c r="G14" s="29">
        <v>44086</v>
      </c>
      <c r="I14" s="29">
        <v>44056</v>
      </c>
      <c r="K14" s="62" t="s">
        <v>109</v>
      </c>
    </row>
    <row r="15" spans="1:13" x14ac:dyDescent="0.35">
      <c r="A15" s="32" t="s">
        <v>6</v>
      </c>
      <c r="E15" s="29">
        <v>43659</v>
      </c>
      <c r="G15" s="29">
        <v>44087</v>
      </c>
      <c r="I15" s="29">
        <v>44057</v>
      </c>
      <c r="K15" s="62" t="s">
        <v>63</v>
      </c>
    </row>
    <row r="16" spans="1:13" x14ac:dyDescent="0.35">
      <c r="A16" s="29">
        <v>44141</v>
      </c>
      <c r="E16" s="29">
        <v>43660</v>
      </c>
      <c r="G16" s="29">
        <v>44088</v>
      </c>
      <c r="I16" s="29">
        <v>44058</v>
      </c>
    </row>
    <row r="17" spans="1:11" x14ac:dyDescent="0.35">
      <c r="A17" s="29">
        <v>44142</v>
      </c>
      <c r="E17" s="29">
        <v>43661</v>
      </c>
      <c r="G17" s="29">
        <v>44089</v>
      </c>
      <c r="I17" s="29">
        <v>44059</v>
      </c>
      <c r="K17" s="28" t="s">
        <v>98</v>
      </c>
    </row>
    <row r="18" spans="1:11" x14ac:dyDescent="0.35">
      <c r="A18" s="29">
        <v>44144</v>
      </c>
      <c r="E18" s="29">
        <v>43662</v>
      </c>
      <c r="G18" s="29">
        <v>44090</v>
      </c>
      <c r="I18" s="29">
        <v>44060</v>
      </c>
      <c r="K18" s="30" t="s">
        <v>6</v>
      </c>
    </row>
    <row r="19" spans="1:11" x14ac:dyDescent="0.35">
      <c r="A19" s="29"/>
      <c r="E19" s="29">
        <v>43663</v>
      </c>
      <c r="G19" s="29">
        <v>44091</v>
      </c>
      <c r="I19" s="29">
        <v>44061</v>
      </c>
      <c r="K19" s="29">
        <v>43771</v>
      </c>
    </row>
    <row r="20" spans="1:11" x14ac:dyDescent="0.35">
      <c r="A20" s="94" t="s">
        <v>5</v>
      </c>
      <c r="E20" s="29">
        <v>43664</v>
      </c>
      <c r="G20" s="29">
        <v>44092</v>
      </c>
      <c r="I20" s="29">
        <v>44062</v>
      </c>
      <c r="K20" s="29">
        <v>43772</v>
      </c>
    </row>
    <row r="21" spans="1:11" x14ac:dyDescent="0.35">
      <c r="A21" s="32" t="s">
        <v>6</v>
      </c>
      <c r="E21" s="29">
        <v>43665</v>
      </c>
      <c r="G21" s="29">
        <v>44093</v>
      </c>
      <c r="I21" s="29">
        <v>44063</v>
      </c>
      <c r="K21" s="29">
        <v>43773</v>
      </c>
    </row>
    <row r="22" spans="1:11" x14ac:dyDescent="0.35">
      <c r="A22" s="29">
        <v>44154</v>
      </c>
      <c r="E22" s="29">
        <v>43666</v>
      </c>
      <c r="G22" s="29">
        <v>44094</v>
      </c>
      <c r="I22" s="29">
        <v>44064</v>
      </c>
      <c r="K22" s="29">
        <v>43774</v>
      </c>
    </row>
    <row r="23" spans="1:11" x14ac:dyDescent="0.35">
      <c r="A23" s="29">
        <v>44161</v>
      </c>
      <c r="E23" s="29">
        <v>43667</v>
      </c>
      <c r="G23" s="29">
        <v>44095</v>
      </c>
      <c r="I23" s="29">
        <v>44065</v>
      </c>
      <c r="K23" s="29">
        <v>43775</v>
      </c>
    </row>
    <row r="24" spans="1:11" x14ac:dyDescent="0.35">
      <c r="A24" s="29"/>
      <c r="E24" s="29">
        <v>43668</v>
      </c>
      <c r="G24" s="29">
        <v>44096</v>
      </c>
      <c r="I24" s="29">
        <v>44066</v>
      </c>
      <c r="K24" s="29">
        <v>43776</v>
      </c>
    </row>
    <row r="25" spans="1:11" x14ac:dyDescent="0.35">
      <c r="A25" s="29"/>
      <c r="E25" s="29">
        <v>43669</v>
      </c>
      <c r="G25" s="29">
        <v>44097</v>
      </c>
      <c r="I25" s="29">
        <v>44067</v>
      </c>
      <c r="K25" s="29">
        <v>43777</v>
      </c>
    </row>
    <row r="26" spans="1:11" x14ac:dyDescent="0.35">
      <c r="A26" s="29"/>
      <c r="E26" s="29">
        <v>43670</v>
      </c>
      <c r="G26" s="29">
        <v>44098</v>
      </c>
      <c r="I26" s="29">
        <v>44068</v>
      </c>
      <c r="K26" s="29">
        <v>43778</v>
      </c>
    </row>
    <row r="27" spans="1:11" x14ac:dyDescent="0.35">
      <c r="A27" s="29"/>
      <c r="E27" s="29">
        <v>43671</v>
      </c>
      <c r="G27" s="29">
        <v>44099</v>
      </c>
      <c r="I27" s="29">
        <v>44069</v>
      </c>
      <c r="K27" s="29">
        <v>43779</v>
      </c>
    </row>
    <row r="28" spans="1:11" x14ac:dyDescent="0.35">
      <c r="A28" s="29"/>
      <c r="E28" s="29">
        <v>43672</v>
      </c>
      <c r="G28" s="29">
        <v>44100</v>
      </c>
      <c r="I28" s="29">
        <v>44070</v>
      </c>
      <c r="K28" s="29">
        <v>43780</v>
      </c>
    </row>
    <row r="29" spans="1:11" x14ac:dyDescent="0.35">
      <c r="A29" s="29"/>
      <c r="E29" s="29">
        <v>43673</v>
      </c>
      <c r="G29" s="29">
        <v>44101</v>
      </c>
      <c r="I29" s="29">
        <v>44071</v>
      </c>
      <c r="K29" s="29">
        <v>43781</v>
      </c>
    </row>
    <row r="30" spans="1:11" x14ac:dyDescent="0.35">
      <c r="A30" s="29"/>
      <c r="E30" s="29">
        <v>43674</v>
      </c>
      <c r="G30" s="29">
        <v>44102</v>
      </c>
      <c r="I30" s="29">
        <v>44072</v>
      </c>
      <c r="K30" s="29">
        <v>43782</v>
      </c>
    </row>
    <row r="31" spans="1:11" x14ac:dyDescent="0.35">
      <c r="A31" s="29"/>
      <c r="E31" s="29">
        <v>43675</v>
      </c>
      <c r="G31" s="29">
        <v>44103</v>
      </c>
      <c r="I31" s="29">
        <v>44073</v>
      </c>
      <c r="K31" s="29">
        <v>43783</v>
      </c>
    </row>
    <row r="32" spans="1:11" x14ac:dyDescent="0.35">
      <c r="A32" s="29"/>
      <c r="E32" s="29">
        <v>43676</v>
      </c>
      <c r="G32" s="29">
        <v>44104</v>
      </c>
      <c r="I32" s="29">
        <v>44074</v>
      </c>
      <c r="K32" s="29">
        <v>43784</v>
      </c>
    </row>
    <row r="33" spans="1:11" x14ac:dyDescent="0.35">
      <c r="A33" s="29"/>
      <c r="E33" s="29">
        <v>43677</v>
      </c>
      <c r="G33" s="29">
        <v>44105</v>
      </c>
      <c r="I33" s="29">
        <v>44075</v>
      </c>
      <c r="K33" s="29">
        <v>43785</v>
      </c>
    </row>
    <row r="34" spans="1:11" x14ac:dyDescent="0.35">
      <c r="A34" s="29"/>
      <c r="E34" s="29">
        <v>43678</v>
      </c>
      <c r="G34" s="29">
        <v>44106</v>
      </c>
      <c r="I34" s="29">
        <v>44076</v>
      </c>
      <c r="K34" s="29">
        <v>43786</v>
      </c>
    </row>
    <row r="35" spans="1:11" x14ac:dyDescent="0.35">
      <c r="A35" s="29"/>
      <c r="E35" s="29">
        <v>43679</v>
      </c>
      <c r="G35" s="29">
        <v>44107</v>
      </c>
      <c r="I35" s="29">
        <v>44077</v>
      </c>
      <c r="K35" s="29">
        <v>43787</v>
      </c>
    </row>
    <row r="36" spans="1:11" x14ac:dyDescent="0.35">
      <c r="A36" s="29"/>
      <c r="E36" s="29">
        <v>43680</v>
      </c>
      <c r="G36" s="29">
        <v>44108</v>
      </c>
      <c r="I36" s="29">
        <v>44078</v>
      </c>
      <c r="K36" s="29">
        <v>43788</v>
      </c>
    </row>
    <row r="37" spans="1:11" x14ac:dyDescent="0.35">
      <c r="A37" s="29"/>
      <c r="E37" s="29">
        <v>43681</v>
      </c>
      <c r="G37" s="29">
        <v>44109</v>
      </c>
      <c r="I37" s="29">
        <v>44079</v>
      </c>
      <c r="K37" s="29">
        <v>43789</v>
      </c>
    </row>
    <row r="38" spans="1:11" x14ac:dyDescent="0.35">
      <c r="A38" s="29"/>
      <c r="E38" s="29">
        <v>43682</v>
      </c>
      <c r="G38" s="29">
        <v>44110</v>
      </c>
      <c r="I38" s="29">
        <v>44080</v>
      </c>
      <c r="K38" s="29">
        <v>43790</v>
      </c>
    </row>
    <row r="39" spans="1:11" x14ac:dyDescent="0.35">
      <c r="A39" s="29"/>
      <c r="E39" s="29">
        <v>43683</v>
      </c>
      <c r="G39" s="29">
        <v>44111</v>
      </c>
      <c r="I39" s="29">
        <v>44081</v>
      </c>
      <c r="K39" s="29">
        <v>43791</v>
      </c>
    </row>
    <row r="40" spans="1:11" x14ac:dyDescent="0.35">
      <c r="A40" s="29"/>
      <c r="E40" s="29">
        <v>43684</v>
      </c>
      <c r="G40" s="29">
        <v>44112</v>
      </c>
      <c r="I40" s="29">
        <v>44082</v>
      </c>
      <c r="K40" s="29">
        <v>43792</v>
      </c>
    </row>
    <row r="41" spans="1:11" x14ac:dyDescent="0.35">
      <c r="A41" s="29"/>
      <c r="E41" s="29">
        <v>43685</v>
      </c>
      <c r="G41" s="29">
        <v>44113</v>
      </c>
      <c r="I41" s="29">
        <v>44083</v>
      </c>
      <c r="K41" s="29">
        <v>43793</v>
      </c>
    </row>
    <row r="42" spans="1:11" x14ac:dyDescent="0.35">
      <c r="A42" s="29"/>
      <c r="E42" s="29">
        <v>43686</v>
      </c>
      <c r="G42" s="29">
        <v>44114</v>
      </c>
      <c r="I42" s="29">
        <v>44084</v>
      </c>
      <c r="K42" s="29">
        <v>43794</v>
      </c>
    </row>
    <row r="43" spans="1:11" x14ac:dyDescent="0.35">
      <c r="A43" s="29"/>
      <c r="E43" s="29">
        <v>43687</v>
      </c>
      <c r="G43" s="29">
        <v>44115</v>
      </c>
      <c r="I43" s="29">
        <v>44085</v>
      </c>
      <c r="K43" s="29">
        <v>43795</v>
      </c>
    </row>
    <row r="44" spans="1:11" x14ac:dyDescent="0.35">
      <c r="A44" s="29"/>
      <c r="E44" s="29">
        <v>43688</v>
      </c>
      <c r="G44" s="29">
        <v>44116</v>
      </c>
      <c r="I44" s="29">
        <v>44086</v>
      </c>
      <c r="K44" s="29">
        <v>43796</v>
      </c>
    </row>
    <row r="45" spans="1:11" x14ac:dyDescent="0.35">
      <c r="A45" s="29"/>
      <c r="E45" s="29">
        <v>43689</v>
      </c>
      <c r="G45" s="29">
        <v>44117</v>
      </c>
      <c r="I45" s="29">
        <v>44087</v>
      </c>
      <c r="K45" s="29">
        <v>43797</v>
      </c>
    </row>
    <row r="46" spans="1:11" x14ac:dyDescent="0.35">
      <c r="A46" s="29"/>
      <c r="E46" s="29">
        <v>43690</v>
      </c>
      <c r="G46" s="29">
        <v>44118</v>
      </c>
      <c r="I46" s="29">
        <v>44088</v>
      </c>
      <c r="K46" s="29">
        <v>43798</v>
      </c>
    </row>
    <row r="47" spans="1:11" x14ac:dyDescent="0.35">
      <c r="A47" s="29"/>
      <c r="E47" s="29">
        <v>43691</v>
      </c>
      <c r="G47" s="29">
        <v>44119</v>
      </c>
      <c r="I47" s="29">
        <v>44089</v>
      </c>
      <c r="K47" s="29">
        <v>43799</v>
      </c>
    </row>
    <row r="48" spans="1:11" x14ac:dyDescent="0.35">
      <c r="A48" s="29"/>
      <c r="E48" s="29">
        <v>43692</v>
      </c>
      <c r="G48" s="29">
        <v>44120</v>
      </c>
      <c r="I48" s="29">
        <v>44090</v>
      </c>
      <c r="K48" s="29">
        <v>43800</v>
      </c>
    </row>
    <row r="49" spans="1:11" x14ac:dyDescent="0.35">
      <c r="A49" s="29"/>
      <c r="E49" s="29">
        <v>43693</v>
      </c>
      <c r="G49" s="29">
        <v>44121</v>
      </c>
      <c r="I49" s="29">
        <v>44091</v>
      </c>
      <c r="K49" s="29">
        <v>43801</v>
      </c>
    </row>
    <row r="50" spans="1:11" x14ac:dyDescent="0.35">
      <c r="A50" s="29"/>
      <c r="E50" s="29">
        <v>43694</v>
      </c>
      <c r="G50" s="29">
        <v>44122</v>
      </c>
      <c r="I50" s="29">
        <v>44092</v>
      </c>
      <c r="K50" s="29">
        <v>43802</v>
      </c>
    </row>
    <row r="51" spans="1:11" x14ac:dyDescent="0.35">
      <c r="A51" s="29"/>
      <c r="E51" s="29">
        <v>43695</v>
      </c>
      <c r="G51" s="29">
        <v>44123</v>
      </c>
      <c r="I51" s="29">
        <v>44093</v>
      </c>
      <c r="K51" s="29">
        <v>43803</v>
      </c>
    </row>
    <row r="52" spans="1:11" x14ac:dyDescent="0.35">
      <c r="A52" s="29"/>
      <c r="E52" s="29">
        <v>43696</v>
      </c>
      <c r="G52" s="29">
        <v>44124</v>
      </c>
      <c r="I52" s="29">
        <v>44094</v>
      </c>
      <c r="K52" s="29">
        <v>43804</v>
      </c>
    </row>
    <row r="53" spans="1:11" x14ac:dyDescent="0.35">
      <c r="A53" s="29"/>
      <c r="E53" s="29">
        <v>43697</v>
      </c>
      <c r="G53" s="29">
        <v>44125</v>
      </c>
      <c r="I53" s="29">
        <v>44095</v>
      </c>
      <c r="K53" s="29">
        <v>43805</v>
      </c>
    </row>
    <row r="54" spans="1:11" x14ac:dyDescent="0.35">
      <c r="A54" s="29"/>
      <c r="E54" s="29">
        <v>43698</v>
      </c>
      <c r="G54" s="29">
        <v>44126</v>
      </c>
      <c r="I54" s="29">
        <v>44096</v>
      </c>
      <c r="K54" s="29">
        <v>43806</v>
      </c>
    </row>
    <row r="55" spans="1:11" x14ac:dyDescent="0.35">
      <c r="A55" s="29"/>
      <c r="E55" s="29">
        <v>43699</v>
      </c>
      <c r="G55" s="29">
        <v>44127</v>
      </c>
      <c r="I55" s="29">
        <v>44097</v>
      </c>
      <c r="K55" s="29">
        <v>43807</v>
      </c>
    </row>
    <row r="56" spans="1:11" x14ac:dyDescent="0.35">
      <c r="A56" s="29"/>
      <c r="E56" s="29">
        <v>43700</v>
      </c>
      <c r="G56" s="29">
        <v>44128</v>
      </c>
      <c r="I56" s="29">
        <v>44098</v>
      </c>
      <c r="K56" s="29">
        <v>43808</v>
      </c>
    </row>
    <row r="57" spans="1:11" x14ac:dyDescent="0.35">
      <c r="A57" s="29"/>
      <c r="E57" s="29">
        <v>43701</v>
      </c>
      <c r="G57" s="29">
        <v>44129</v>
      </c>
      <c r="I57" s="29">
        <v>44099</v>
      </c>
      <c r="K57" s="29">
        <v>43809</v>
      </c>
    </row>
    <row r="58" spans="1:11" x14ac:dyDescent="0.35">
      <c r="A58" s="29"/>
      <c r="E58" s="29">
        <v>43702</v>
      </c>
      <c r="G58" s="29">
        <v>44130</v>
      </c>
      <c r="I58" s="29">
        <v>44100</v>
      </c>
      <c r="K58" s="29">
        <v>43810</v>
      </c>
    </row>
    <row r="59" spans="1:11" x14ac:dyDescent="0.35">
      <c r="A59" s="29"/>
      <c r="E59" s="29">
        <v>43703</v>
      </c>
      <c r="G59" s="29">
        <v>44131</v>
      </c>
      <c r="I59" s="29">
        <v>44101</v>
      </c>
      <c r="K59" s="29">
        <v>43811</v>
      </c>
    </row>
    <row r="60" spans="1:11" x14ac:dyDescent="0.35">
      <c r="A60" s="29"/>
      <c r="E60" s="29">
        <v>43704</v>
      </c>
      <c r="G60" s="29">
        <v>44132</v>
      </c>
      <c r="I60" s="29">
        <v>44102</v>
      </c>
      <c r="K60" s="29">
        <v>43812</v>
      </c>
    </row>
    <row r="61" spans="1:11" x14ac:dyDescent="0.35">
      <c r="A61" s="29"/>
      <c r="E61" s="29">
        <v>43705</v>
      </c>
      <c r="G61" s="29">
        <v>44133</v>
      </c>
      <c r="I61" s="29">
        <v>44103</v>
      </c>
      <c r="K61" s="29">
        <v>43813</v>
      </c>
    </row>
    <row r="62" spans="1:11" x14ac:dyDescent="0.35">
      <c r="A62" s="29"/>
      <c r="E62" s="29">
        <v>43706</v>
      </c>
      <c r="G62" s="29">
        <v>44134</v>
      </c>
      <c r="I62" s="29">
        <v>44104</v>
      </c>
      <c r="K62" s="29">
        <v>43814</v>
      </c>
    </row>
    <row r="63" spans="1:11" x14ac:dyDescent="0.35">
      <c r="A63" s="29"/>
      <c r="E63" s="29">
        <v>43707</v>
      </c>
      <c r="G63" s="29">
        <v>44135</v>
      </c>
      <c r="I63" s="29">
        <v>44105</v>
      </c>
      <c r="K63" s="29">
        <v>43815</v>
      </c>
    </row>
    <row r="64" spans="1:11" x14ac:dyDescent="0.35">
      <c r="A64" s="29"/>
      <c r="E64" s="29">
        <v>43708</v>
      </c>
      <c r="G64" s="29">
        <v>44136</v>
      </c>
      <c r="I64" s="29">
        <v>44106</v>
      </c>
      <c r="K64" s="29">
        <v>43816</v>
      </c>
    </row>
    <row r="65" spans="1:11" x14ac:dyDescent="0.35">
      <c r="A65" s="29"/>
      <c r="E65" s="29">
        <v>43709</v>
      </c>
      <c r="G65" s="29">
        <v>44137</v>
      </c>
      <c r="I65" s="29">
        <v>44107</v>
      </c>
      <c r="K65" s="29">
        <v>43817</v>
      </c>
    </row>
    <row r="66" spans="1:11" x14ac:dyDescent="0.35">
      <c r="A66" s="29"/>
      <c r="E66" s="29">
        <v>43710</v>
      </c>
      <c r="G66" s="29">
        <v>44138</v>
      </c>
      <c r="I66" s="29">
        <v>44108</v>
      </c>
      <c r="K66" s="29">
        <v>43818</v>
      </c>
    </row>
    <row r="67" spans="1:11" x14ac:dyDescent="0.35">
      <c r="A67" s="29"/>
      <c r="E67" s="29">
        <v>43711</v>
      </c>
      <c r="G67" s="29">
        <v>44139</v>
      </c>
      <c r="I67" s="29">
        <v>44109</v>
      </c>
      <c r="K67" s="29">
        <v>43819</v>
      </c>
    </row>
    <row r="68" spans="1:11" x14ac:dyDescent="0.35">
      <c r="A68" s="29"/>
      <c r="E68" s="29">
        <v>43712</v>
      </c>
      <c r="G68" s="29">
        <v>44140</v>
      </c>
      <c r="I68" s="29">
        <v>44110</v>
      </c>
      <c r="K68" s="29">
        <v>43820</v>
      </c>
    </row>
    <row r="69" spans="1:11" x14ac:dyDescent="0.35">
      <c r="A69" s="29"/>
      <c r="E69" s="29">
        <v>43713</v>
      </c>
      <c r="G69" s="29">
        <v>44141</v>
      </c>
      <c r="I69" s="29">
        <v>44111</v>
      </c>
      <c r="K69" s="29">
        <v>43821</v>
      </c>
    </row>
    <row r="70" spans="1:11" x14ac:dyDescent="0.35">
      <c r="A70" s="29"/>
      <c r="E70" s="29">
        <v>43714</v>
      </c>
      <c r="G70" s="29">
        <v>44142</v>
      </c>
      <c r="I70" s="29">
        <v>44112</v>
      </c>
      <c r="K70" s="29">
        <v>43822</v>
      </c>
    </row>
    <row r="71" spans="1:11" x14ac:dyDescent="0.35">
      <c r="A71" s="29"/>
      <c r="E71" s="29">
        <v>43715</v>
      </c>
      <c r="G71" s="29">
        <v>44143</v>
      </c>
      <c r="I71" s="29">
        <v>44113</v>
      </c>
      <c r="K71" s="29">
        <v>43823</v>
      </c>
    </row>
    <row r="72" spans="1:11" x14ac:dyDescent="0.35">
      <c r="A72" s="29"/>
      <c r="E72" s="29">
        <v>43716</v>
      </c>
      <c r="G72" s="29">
        <v>44144</v>
      </c>
      <c r="I72" s="29">
        <v>44114</v>
      </c>
      <c r="K72" s="29">
        <v>43824</v>
      </c>
    </row>
    <row r="73" spans="1:11" x14ac:dyDescent="0.35">
      <c r="A73" s="29"/>
      <c r="E73" s="29">
        <v>43717</v>
      </c>
      <c r="G73" s="29">
        <v>44145</v>
      </c>
      <c r="I73" s="29">
        <v>44115</v>
      </c>
      <c r="K73" s="29">
        <v>43825</v>
      </c>
    </row>
    <row r="74" spans="1:11" x14ac:dyDescent="0.35">
      <c r="A74" s="29"/>
      <c r="E74" s="29">
        <v>43718</v>
      </c>
      <c r="G74" s="29">
        <v>44146</v>
      </c>
      <c r="I74" s="29">
        <v>44116</v>
      </c>
      <c r="K74" s="29">
        <v>43826</v>
      </c>
    </row>
    <row r="75" spans="1:11" x14ac:dyDescent="0.35">
      <c r="A75" s="29"/>
      <c r="E75" s="29">
        <v>43719</v>
      </c>
      <c r="G75" s="29">
        <v>44147</v>
      </c>
      <c r="I75" s="29">
        <v>44117</v>
      </c>
      <c r="K75" s="29">
        <v>43827</v>
      </c>
    </row>
    <row r="76" spans="1:11" x14ac:dyDescent="0.35">
      <c r="A76" s="29"/>
      <c r="E76" s="29">
        <v>43720</v>
      </c>
      <c r="G76" s="29">
        <v>44148</v>
      </c>
      <c r="I76" s="29">
        <v>44118</v>
      </c>
      <c r="K76" s="29">
        <v>43828</v>
      </c>
    </row>
    <row r="77" spans="1:11" x14ac:dyDescent="0.35">
      <c r="A77" s="29"/>
      <c r="E77" s="29">
        <v>43721</v>
      </c>
      <c r="G77" s="29">
        <v>44149</v>
      </c>
      <c r="I77" s="29">
        <v>44119</v>
      </c>
      <c r="K77" s="29">
        <v>43829</v>
      </c>
    </row>
    <row r="78" spans="1:11" x14ac:dyDescent="0.35">
      <c r="A78" s="29"/>
      <c r="E78" s="29">
        <v>43722</v>
      </c>
      <c r="G78" s="29">
        <v>44150</v>
      </c>
      <c r="I78" s="29">
        <v>44120</v>
      </c>
      <c r="K78" s="29">
        <v>43830</v>
      </c>
    </row>
    <row r="79" spans="1:11" x14ac:dyDescent="0.35">
      <c r="A79" s="29"/>
      <c r="E79" s="29">
        <v>43723</v>
      </c>
      <c r="G79" s="29">
        <v>44151</v>
      </c>
      <c r="I79" s="29">
        <v>44121</v>
      </c>
      <c r="K79" s="29">
        <v>43831</v>
      </c>
    </row>
    <row r="80" spans="1:11" x14ac:dyDescent="0.35">
      <c r="A80" s="29"/>
      <c r="E80" s="29">
        <v>43724</v>
      </c>
      <c r="G80" s="29">
        <v>44152</v>
      </c>
      <c r="I80" s="29">
        <v>44122</v>
      </c>
      <c r="K80" s="29">
        <v>43832</v>
      </c>
    </row>
    <row r="81" spans="1:11" x14ac:dyDescent="0.35">
      <c r="A81" s="29"/>
      <c r="E81" s="29">
        <v>43725</v>
      </c>
      <c r="G81" s="29">
        <v>44153</v>
      </c>
      <c r="I81" s="29">
        <v>44123</v>
      </c>
      <c r="K81" s="29">
        <v>43833</v>
      </c>
    </row>
    <row r="82" spans="1:11" x14ac:dyDescent="0.35">
      <c r="A82" s="29"/>
      <c r="E82" s="29">
        <v>43726</v>
      </c>
      <c r="G82" s="29">
        <v>44154</v>
      </c>
      <c r="I82" s="29">
        <v>44124</v>
      </c>
      <c r="K82" s="29">
        <v>43834</v>
      </c>
    </row>
    <row r="83" spans="1:11" x14ac:dyDescent="0.35">
      <c r="A83" s="29"/>
      <c r="E83" s="29">
        <v>43727</v>
      </c>
      <c r="G83" s="29">
        <v>44155</v>
      </c>
      <c r="I83" s="29">
        <v>44125</v>
      </c>
      <c r="K83" s="29">
        <v>43835</v>
      </c>
    </row>
    <row r="84" spans="1:11" x14ac:dyDescent="0.35">
      <c r="A84" s="29"/>
      <c r="E84" s="29">
        <v>43728</v>
      </c>
      <c r="G84" s="29">
        <v>44156</v>
      </c>
      <c r="I84" s="29">
        <v>44126</v>
      </c>
      <c r="K84" s="29">
        <v>43836</v>
      </c>
    </row>
    <row r="85" spans="1:11" x14ac:dyDescent="0.35">
      <c r="A85" s="29"/>
      <c r="E85" s="29">
        <v>43729</v>
      </c>
      <c r="G85" s="29">
        <v>44157</v>
      </c>
      <c r="I85" s="29">
        <v>44127</v>
      </c>
      <c r="K85" s="29">
        <v>43837</v>
      </c>
    </row>
    <row r="86" spans="1:11" x14ac:dyDescent="0.35">
      <c r="A86" s="29"/>
      <c r="E86" s="29">
        <v>43730</v>
      </c>
      <c r="G86" s="29">
        <v>44158</v>
      </c>
      <c r="I86" s="29">
        <v>44128</v>
      </c>
      <c r="K86" s="29">
        <v>43838</v>
      </c>
    </row>
    <row r="87" spans="1:11" x14ac:dyDescent="0.35">
      <c r="A87" s="29"/>
      <c r="E87" s="29">
        <v>43731</v>
      </c>
      <c r="G87" s="29">
        <v>44159</v>
      </c>
      <c r="I87" s="29">
        <v>44129</v>
      </c>
      <c r="K87" s="29">
        <v>43839</v>
      </c>
    </row>
    <row r="88" spans="1:11" x14ac:dyDescent="0.35">
      <c r="A88" s="29"/>
      <c r="E88" s="29">
        <v>43732</v>
      </c>
      <c r="G88" s="29">
        <v>44160</v>
      </c>
      <c r="I88" s="29">
        <v>44130</v>
      </c>
      <c r="K88" s="29">
        <v>43840</v>
      </c>
    </row>
    <row r="89" spans="1:11" x14ac:dyDescent="0.35">
      <c r="A89" s="29"/>
      <c r="E89" s="29">
        <v>43733</v>
      </c>
      <c r="G89" s="29">
        <v>44161</v>
      </c>
      <c r="I89" s="29">
        <v>44131</v>
      </c>
      <c r="K89" s="29">
        <v>43841</v>
      </c>
    </row>
    <row r="90" spans="1:11" x14ac:dyDescent="0.35">
      <c r="A90" s="29"/>
      <c r="E90" s="29">
        <v>43734</v>
      </c>
      <c r="G90" s="29">
        <v>44162</v>
      </c>
      <c r="I90" s="29">
        <v>44132</v>
      </c>
      <c r="K90" s="29">
        <v>43842</v>
      </c>
    </row>
    <row r="91" spans="1:11" x14ac:dyDescent="0.35">
      <c r="A91" s="29"/>
      <c r="E91" s="29">
        <v>43735</v>
      </c>
      <c r="G91" s="29">
        <v>44163</v>
      </c>
      <c r="I91" s="29">
        <v>44133</v>
      </c>
      <c r="K91" s="29">
        <v>43843</v>
      </c>
    </row>
    <row r="92" spans="1:11" x14ac:dyDescent="0.35">
      <c r="A92" s="29"/>
      <c r="E92" s="29">
        <v>43736</v>
      </c>
      <c r="G92" s="29">
        <v>44164</v>
      </c>
      <c r="I92" s="29">
        <v>44134</v>
      </c>
      <c r="K92" s="29">
        <v>43844</v>
      </c>
    </row>
    <row r="93" spans="1:11" x14ac:dyDescent="0.35">
      <c r="A93" s="29"/>
      <c r="E93" s="29">
        <v>43737</v>
      </c>
      <c r="G93" s="29">
        <v>44165</v>
      </c>
      <c r="I93" s="29">
        <v>44135</v>
      </c>
      <c r="K93" s="29">
        <v>43845</v>
      </c>
    </row>
    <row r="94" spans="1:11" x14ac:dyDescent="0.35">
      <c r="A94" s="29"/>
      <c r="E94" s="29">
        <v>43738</v>
      </c>
      <c r="G94" s="29"/>
      <c r="K94" s="29">
        <v>43846</v>
      </c>
    </row>
    <row r="95" spans="1:11" x14ac:dyDescent="0.35">
      <c r="A95" s="29"/>
      <c r="E95" s="29">
        <v>43739</v>
      </c>
      <c r="G95" s="29"/>
      <c r="K95" s="29">
        <v>43847</v>
      </c>
    </row>
    <row r="96" spans="1:11" x14ac:dyDescent="0.35">
      <c r="A96" s="29"/>
      <c r="E96" s="29">
        <v>43740</v>
      </c>
      <c r="G96" s="29"/>
      <c r="K96" s="29">
        <v>43848</v>
      </c>
    </row>
    <row r="97" spans="1:11" x14ac:dyDescent="0.35">
      <c r="A97" s="29"/>
      <c r="E97" s="29">
        <v>43741</v>
      </c>
      <c r="G97" s="29"/>
      <c r="K97" s="29">
        <v>43849</v>
      </c>
    </row>
    <row r="98" spans="1:11" x14ac:dyDescent="0.35">
      <c r="A98" s="29"/>
      <c r="E98" s="29">
        <v>43742</v>
      </c>
      <c r="G98" s="29"/>
      <c r="K98" s="29">
        <v>43850</v>
      </c>
    </row>
    <row r="99" spans="1:11" x14ac:dyDescent="0.35">
      <c r="A99" s="29"/>
      <c r="E99" s="29">
        <v>43743</v>
      </c>
      <c r="G99" s="29"/>
      <c r="K99" s="29">
        <v>43851</v>
      </c>
    </row>
    <row r="100" spans="1:11" x14ac:dyDescent="0.35">
      <c r="A100" s="29"/>
      <c r="E100" s="29">
        <v>43744</v>
      </c>
      <c r="G100" s="29"/>
      <c r="K100" s="29">
        <v>43852</v>
      </c>
    </row>
    <row r="101" spans="1:11" x14ac:dyDescent="0.35">
      <c r="A101" s="29"/>
      <c r="E101" s="29">
        <v>43745</v>
      </c>
      <c r="G101" s="29"/>
      <c r="K101" s="29">
        <v>43853</v>
      </c>
    </row>
    <row r="102" spans="1:11" x14ac:dyDescent="0.35">
      <c r="A102" s="29"/>
      <c r="E102" s="29">
        <v>43746</v>
      </c>
      <c r="G102" s="29"/>
      <c r="K102" s="29">
        <v>43854</v>
      </c>
    </row>
    <row r="103" spans="1:11" x14ac:dyDescent="0.35">
      <c r="A103" s="29"/>
      <c r="E103" s="29">
        <v>43747</v>
      </c>
      <c r="G103" s="29"/>
      <c r="K103" s="29">
        <v>43855</v>
      </c>
    </row>
    <row r="104" spans="1:11" x14ac:dyDescent="0.35">
      <c r="A104" s="29"/>
      <c r="E104" s="29">
        <v>43748</v>
      </c>
      <c r="G104" s="29"/>
      <c r="K104" s="29">
        <v>43856</v>
      </c>
    </row>
    <row r="105" spans="1:11" x14ac:dyDescent="0.35">
      <c r="A105" s="29"/>
      <c r="E105" s="29">
        <v>43749</v>
      </c>
      <c r="G105" s="29"/>
      <c r="K105" s="29">
        <v>43857</v>
      </c>
    </row>
    <row r="106" spans="1:11" x14ac:dyDescent="0.35">
      <c r="A106" s="29"/>
      <c r="E106" s="29">
        <v>43750</v>
      </c>
      <c r="G106" s="29"/>
      <c r="K106" s="29">
        <v>43858</v>
      </c>
    </row>
    <row r="107" spans="1:11" x14ac:dyDescent="0.35">
      <c r="A107" s="29"/>
      <c r="E107" s="29">
        <v>43751</v>
      </c>
      <c r="G107" s="29"/>
      <c r="K107" s="29">
        <v>43859</v>
      </c>
    </row>
    <row r="108" spans="1:11" x14ac:dyDescent="0.35">
      <c r="A108" s="29"/>
      <c r="E108" s="29">
        <v>43752</v>
      </c>
      <c r="G108" s="29"/>
      <c r="K108" s="29">
        <v>43860</v>
      </c>
    </row>
    <row r="109" spans="1:11" x14ac:dyDescent="0.35">
      <c r="A109" s="29"/>
      <c r="E109" s="29">
        <v>43753</v>
      </c>
      <c r="G109" s="29"/>
      <c r="K109" s="29">
        <v>43861</v>
      </c>
    </row>
    <row r="110" spans="1:11" x14ac:dyDescent="0.35">
      <c r="A110" s="29"/>
      <c r="E110" s="29">
        <v>43754</v>
      </c>
      <c r="G110" s="29"/>
      <c r="K110" s="29">
        <v>43862</v>
      </c>
    </row>
    <row r="111" spans="1:11" x14ac:dyDescent="0.35">
      <c r="A111" s="29"/>
      <c r="E111" s="29">
        <v>43755</v>
      </c>
      <c r="G111" s="29"/>
      <c r="K111" s="29">
        <v>43863</v>
      </c>
    </row>
    <row r="112" spans="1:11" x14ac:dyDescent="0.35">
      <c r="A112" s="29"/>
      <c r="E112" s="29">
        <v>43756</v>
      </c>
      <c r="G112" s="29"/>
      <c r="K112" s="29">
        <v>43864</v>
      </c>
    </row>
    <row r="113" spans="1:11" x14ac:dyDescent="0.35">
      <c r="A113" s="29"/>
      <c r="E113" s="29">
        <v>43757</v>
      </c>
      <c r="G113" s="29"/>
      <c r="K113" s="29">
        <v>43865</v>
      </c>
    </row>
    <row r="114" spans="1:11" x14ac:dyDescent="0.35">
      <c r="A114" s="29"/>
      <c r="E114" s="29">
        <v>43758</v>
      </c>
      <c r="G114" s="29"/>
      <c r="K114" s="29">
        <v>43866</v>
      </c>
    </row>
    <row r="115" spans="1:11" x14ac:dyDescent="0.35">
      <c r="A115" s="29"/>
      <c r="E115" s="29">
        <v>43759</v>
      </c>
      <c r="G115" s="29"/>
      <c r="K115" s="29">
        <v>43867</v>
      </c>
    </row>
    <row r="116" spans="1:11" x14ac:dyDescent="0.35">
      <c r="A116" s="29"/>
      <c r="E116" s="29">
        <v>43760</v>
      </c>
      <c r="G116" s="29"/>
      <c r="K116" s="29">
        <v>43868</v>
      </c>
    </row>
    <row r="117" spans="1:11" x14ac:dyDescent="0.35">
      <c r="A117" s="29"/>
      <c r="E117" s="29">
        <v>43761</v>
      </c>
      <c r="G117" s="29"/>
      <c r="K117" s="29">
        <v>43869</v>
      </c>
    </row>
    <row r="118" spans="1:11" x14ac:dyDescent="0.35">
      <c r="A118" s="29"/>
      <c r="E118" s="29">
        <v>43762</v>
      </c>
      <c r="G118" s="29"/>
      <c r="K118" s="29">
        <v>43870</v>
      </c>
    </row>
    <row r="119" spans="1:11" x14ac:dyDescent="0.35">
      <c r="A119" s="29"/>
      <c r="E119" s="29">
        <v>43763</v>
      </c>
      <c r="G119" s="29"/>
      <c r="K119" s="29">
        <v>43871</v>
      </c>
    </row>
    <row r="120" spans="1:11" x14ac:dyDescent="0.35">
      <c r="A120" s="29"/>
      <c r="E120" s="29">
        <v>43764</v>
      </c>
      <c r="G120" s="29"/>
      <c r="K120" s="29">
        <v>43872</v>
      </c>
    </row>
    <row r="121" spans="1:11" x14ac:dyDescent="0.35">
      <c r="A121" s="29"/>
      <c r="E121" s="29">
        <v>43765</v>
      </c>
      <c r="G121" s="29"/>
      <c r="K121" s="29">
        <v>43873</v>
      </c>
    </row>
    <row r="122" spans="1:11" x14ac:dyDescent="0.35">
      <c r="E122" s="29">
        <v>43766</v>
      </c>
      <c r="G122" s="29"/>
      <c r="K122" s="29">
        <v>43874</v>
      </c>
    </row>
    <row r="123" spans="1:11" x14ac:dyDescent="0.35">
      <c r="E123" s="29">
        <v>43767</v>
      </c>
      <c r="G123" s="29"/>
      <c r="K123" s="29">
        <v>43875</v>
      </c>
    </row>
    <row r="124" spans="1:11" x14ac:dyDescent="0.35">
      <c r="E124" s="29">
        <v>43768</v>
      </c>
      <c r="G124" s="29"/>
      <c r="K124" s="29">
        <v>43876</v>
      </c>
    </row>
    <row r="125" spans="1:11" x14ac:dyDescent="0.35">
      <c r="E125" s="29">
        <v>43769</v>
      </c>
      <c r="G125" s="29"/>
      <c r="K125" s="29">
        <v>43877</v>
      </c>
    </row>
    <row r="126" spans="1:11" x14ac:dyDescent="0.35">
      <c r="E126" s="29">
        <v>43770</v>
      </c>
      <c r="G126" s="29"/>
      <c r="K126" s="29">
        <v>43878</v>
      </c>
    </row>
    <row r="127" spans="1:11" x14ac:dyDescent="0.35">
      <c r="E127" s="29">
        <v>43771</v>
      </c>
      <c r="G127" s="29"/>
      <c r="K127" s="29">
        <v>43879</v>
      </c>
    </row>
    <row r="128" spans="1:11" x14ac:dyDescent="0.35">
      <c r="E128" s="29">
        <v>43772</v>
      </c>
      <c r="G128" s="29"/>
      <c r="K128" s="29">
        <v>43880</v>
      </c>
    </row>
    <row r="129" spans="5:11" x14ac:dyDescent="0.35">
      <c r="E129" s="29">
        <v>43773</v>
      </c>
      <c r="G129" s="29"/>
      <c r="K129" s="29">
        <v>43881</v>
      </c>
    </row>
    <row r="130" spans="5:11" x14ac:dyDescent="0.35">
      <c r="E130" s="29">
        <v>43774</v>
      </c>
      <c r="G130" s="29"/>
      <c r="K130" s="29">
        <v>43882</v>
      </c>
    </row>
    <row r="131" spans="5:11" x14ac:dyDescent="0.35">
      <c r="E131" s="29">
        <v>43775</v>
      </c>
      <c r="G131" s="29"/>
      <c r="K131" s="29">
        <v>43883</v>
      </c>
    </row>
    <row r="132" spans="5:11" x14ac:dyDescent="0.35">
      <c r="E132" s="29">
        <v>43776</v>
      </c>
      <c r="K132" s="29">
        <v>43884</v>
      </c>
    </row>
    <row r="133" spans="5:11" x14ac:dyDescent="0.35">
      <c r="E133" s="29">
        <v>43777</v>
      </c>
      <c r="K133" s="29">
        <v>43885</v>
      </c>
    </row>
    <row r="134" spans="5:11" x14ac:dyDescent="0.35">
      <c r="E134" s="29">
        <v>43778</v>
      </c>
      <c r="K134" s="29">
        <v>43886</v>
      </c>
    </row>
    <row r="135" spans="5:11" x14ac:dyDescent="0.35">
      <c r="E135" s="29">
        <v>43779</v>
      </c>
      <c r="K135" s="29">
        <v>43887</v>
      </c>
    </row>
    <row r="136" spans="5:11" x14ac:dyDescent="0.35">
      <c r="E136" s="29">
        <v>43780</v>
      </c>
      <c r="K136" s="29">
        <v>43888</v>
      </c>
    </row>
    <row r="137" spans="5:11" x14ac:dyDescent="0.35">
      <c r="E137" s="29">
        <v>43781</v>
      </c>
      <c r="K137" s="29">
        <v>43889</v>
      </c>
    </row>
    <row r="138" spans="5:11" x14ac:dyDescent="0.35">
      <c r="E138" s="29">
        <v>43782</v>
      </c>
      <c r="K138" s="29">
        <v>43890</v>
      </c>
    </row>
    <row r="139" spans="5:11" x14ac:dyDescent="0.35">
      <c r="E139" s="29">
        <v>43783</v>
      </c>
      <c r="K139" s="29">
        <v>43891</v>
      </c>
    </row>
    <row r="140" spans="5:11" x14ac:dyDescent="0.35">
      <c r="E140" s="29">
        <v>43784</v>
      </c>
      <c r="K140" s="29">
        <v>43892</v>
      </c>
    </row>
    <row r="141" spans="5:11" x14ac:dyDescent="0.35">
      <c r="E141" s="29">
        <v>43785</v>
      </c>
      <c r="K141" s="29">
        <v>43893</v>
      </c>
    </row>
    <row r="142" spans="5:11" x14ac:dyDescent="0.35">
      <c r="E142" s="29">
        <v>43786</v>
      </c>
      <c r="K142" s="29">
        <v>43894</v>
      </c>
    </row>
    <row r="143" spans="5:11" x14ac:dyDescent="0.35">
      <c r="E143" s="29">
        <v>43787</v>
      </c>
      <c r="K143" s="29">
        <v>43895</v>
      </c>
    </row>
    <row r="144" spans="5:11" x14ac:dyDescent="0.35">
      <c r="E144" s="29">
        <v>43788</v>
      </c>
      <c r="K144" s="29">
        <v>43896</v>
      </c>
    </row>
    <row r="145" spans="5:11" x14ac:dyDescent="0.35">
      <c r="E145" s="29">
        <v>43789</v>
      </c>
      <c r="K145" s="29">
        <v>43897</v>
      </c>
    </row>
    <row r="146" spans="5:11" x14ac:dyDescent="0.35">
      <c r="E146" s="29">
        <v>43790</v>
      </c>
      <c r="K146" s="29">
        <v>43898</v>
      </c>
    </row>
    <row r="147" spans="5:11" x14ac:dyDescent="0.35">
      <c r="E147" s="29">
        <v>43791</v>
      </c>
      <c r="K147" s="29">
        <v>43899</v>
      </c>
    </row>
    <row r="148" spans="5:11" x14ac:dyDescent="0.35">
      <c r="E148" s="29">
        <v>43792</v>
      </c>
    </row>
    <row r="149" spans="5:11" x14ac:dyDescent="0.35">
      <c r="E149" s="29">
        <v>43793</v>
      </c>
    </row>
    <row r="150" spans="5:11" x14ac:dyDescent="0.35">
      <c r="E150" s="29">
        <v>43794</v>
      </c>
    </row>
    <row r="151" spans="5:11" x14ac:dyDescent="0.35">
      <c r="E151" s="29">
        <v>43795</v>
      </c>
    </row>
    <row r="152" spans="5:11" x14ac:dyDescent="0.35">
      <c r="E152" s="29">
        <v>43796</v>
      </c>
    </row>
    <row r="153" spans="5:11" x14ac:dyDescent="0.35">
      <c r="E153" s="29">
        <v>43797</v>
      </c>
    </row>
    <row r="154" spans="5:11" x14ac:dyDescent="0.35">
      <c r="E154" s="29">
        <v>43798</v>
      </c>
    </row>
    <row r="155" spans="5:11" x14ac:dyDescent="0.35">
      <c r="E155" s="29">
        <v>43799</v>
      </c>
    </row>
    <row r="156" spans="5:11" x14ac:dyDescent="0.35">
      <c r="E156" s="29">
        <v>43800</v>
      </c>
    </row>
    <row r="157" spans="5:11" x14ac:dyDescent="0.35">
      <c r="E157" s="29">
        <v>43801</v>
      </c>
    </row>
    <row r="158" spans="5:11" x14ac:dyDescent="0.35">
      <c r="E158" s="29">
        <v>43802</v>
      </c>
    </row>
    <row r="159" spans="5:11" x14ac:dyDescent="0.35">
      <c r="E159" s="29">
        <v>43803</v>
      </c>
    </row>
    <row r="160" spans="5:11" x14ac:dyDescent="0.35">
      <c r="E160" s="29">
        <v>43804</v>
      </c>
    </row>
    <row r="161" spans="5:5" x14ac:dyDescent="0.35">
      <c r="E161" s="29">
        <v>43805</v>
      </c>
    </row>
    <row r="162" spans="5:5" x14ac:dyDescent="0.35">
      <c r="E162" s="29">
        <v>43806</v>
      </c>
    </row>
    <row r="163" spans="5:5" x14ac:dyDescent="0.35">
      <c r="E163" s="29">
        <v>43807</v>
      </c>
    </row>
    <row r="164" spans="5:5" x14ac:dyDescent="0.35">
      <c r="E164" s="29">
        <v>43808</v>
      </c>
    </row>
    <row r="165" spans="5:5" x14ac:dyDescent="0.35">
      <c r="E165" s="29">
        <v>43809</v>
      </c>
    </row>
    <row r="166" spans="5:5" x14ac:dyDescent="0.35">
      <c r="E166" s="29">
        <v>43810</v>
      </c>
    </row>
    <row r="167" spans="5:5" x14ac:dyDescent="0.35">
      <c r="E167" s="29">
        <v>43811</v>
      </c>
    </row>
    <row r="168" spans="5:5" x14ac:dyDescent="0.35">
      <c r="E168" s="29">
        <v>43812</v>
      </c>
    </row>
    <row r="169" spans="5:5" x14ac:dyDescent="0.35">
      <c r="E169" s="29">
        <v>43813</v>
      </c>
    </row>
    <row r="170" spans="5:5" x14ac:dyDescent="0.35">
      <c r="E170" s="29">
        <v>43814</v>
      </c>
    </row>
    <row r="171" spans="5:5" x14ac:dyDescent="0.35">
      <c r="E171" s="29">
        <v>43815</v>
      </c>
    </row>
    <row r="172" spans="5:5" x14ac:dyDescent="0.35">
      <c r="E172" s="29">
        <v>43816</v>
      </c>
    </row>
    <row r="173" spans="5:5" x14ac:dyDescent="0.35">
      <c r="E173" s="29">
        <v>43817</v>
      </c>
    </row>
    <row r="174" spans="5:5" x14ac:dyDescent="0.35">
      <c r="E174" s="29">
        <v>43818</v>
      </c>
    </row>
    <row r="175" spans="5:5" x14ac:dyDescent="0.35">
      <c r="E175" s="29">
        <v>43819</v>
      </c>
    </row>
    <row r="176" spans="5:5" x14ac:dyDescent="0.35">
      <c r="E176" s="29">
        <v>43820</v>
      </c>
    </row>
    <row r="177" spans="5:5" x14ac:dyDescent="0.35">
      <c r="E177" s="29">
        <v>43821</v>
      </c>
    </row>
    <row r="178" spans="5:5" x14ac:dyDescent="0.35">
      <c r="E178" s="29">
        <v>43822</v>
      </c>
    </row>
    <row r="179" spans="5:5" x14ac:dyDescent="0.35">
      <c r="E179" s="29">
        <v>43823</v>
      </c>
    </row>
    <row r="180" spans="5:5" x14ac:dyDescent="0.35">
      <c r="E180" s="29">
        <v>43824</v>
      </c>
    </row>
    <row r="181" spans="5:5" x14ac:dyDescent="0.35">
      <c r="E181" s="29">
        <v>43825</v>
      </c>
    </row>
    <row r="182" spans="5:5" x14ac:dyDescent="0.35">
      <c r="E182" s="29">
        <v>43826</v>
      </c>
    </row>
    <row r="183" spans="5:5" x14ac:dyDescent="0.35">
      <c r="E183" s="29">
        <v>43827</v>
      </c>
    </row>
    <row r="184" spans="5:5" x14ac:dyDescent="0.35">
      <c r="E184" s="29">
        <v>43828</v>
      </c>
    </row>
    <row r="185" spans="5:5" x14ac:dyDescent="0.35">
      <c r="E185" s="29">
        <v>43829</v>
      </c>
    </row>
    <row r="186" spans="5:5" x14ac:dyDescent="0.35">
      <c r="E186" s="29">
        <v>43830</v>
      </c>
    </row>
    <row r="187" spans="5:5" x14ac:dyDescent="0.35">
      <c r="E187" s="29">
        <v>43831</v>
      </c>
    </row>
    <row r="188" spans="5:5" x14ac:dyDescent="0.35">
      <c r="E188" s="29">
        <v>43832</v>
      </c>
    </row>
    <row r="189" spans="5:5" x14ac:dyDescent="0.35">
      <c r="E189" s="29">
        <v>43833</v>
      </c>
    </row>
    <row r="190" spans="5:5" x14ac:dyDescent="0.35">
      <c r="E190" s="29">
        <v>43834</v>
      </c>
    </row>
    <row r="191" spans="5:5" x14ac:dyDescent="0.35">
      <c r="E191" s="29">
        <v>43835</v>
      </c>
    </row>
    <row r="192" spans="5:5" x14ac:dyDescent="0.35">
      <c r="E192" s="29">
        <v>43836</v>
      </c>
    </row>
    <row r="193" spans="5:5" x14ac:dyDescent="0.35">
      <c r="E193" s="29">
        <v>43837</v>
      </c>
    </row>
    <row r="194" spans="5:5" x14ac:dyDescent="0.35">
      <c r="E194" s="29">
        <v>43838</v>
      </c>
    </row>
    <row r="195" spans="5:5" x14ac:dyDescent="0.35">
      <c r="E195" s="29">
        <v>43839</v>
      </c>
    </row>
    <row r="196" spans="5:5" x14ac:dyDescent="0.35">
      <c r="E196" s="29">
        <v>43840</v>
      </c>
    </row>
    <row r="197" spans="5:5" x14ac:dyDescent="0.35">
      <c r="E197" s="29">
        <v>43841</v>
      </c>
    </row>
    <row r="198" spans="5:5" x14ac:dyDescent="0.35">
      <c r="E198" s="29">
        <v>43842</v>
      </c>
    </row>
    <row r="199" spans="5:5" x14ac:dyDescent="0.35">
      <c r="E199" s="29">
        <v>43843</v>
      </c>
    </row>
    <row r="200" spans="5:5" x14ac:dyDescent="0.35">
      <c r="E200" s="29">
        <v>43844</v>
      </c>
    </row>
    <row r="201" spans="5:5" x14ac:dyDescent="0.35">
      <c r="E201" s="29">
        <v>43845</v>
      </c>
    </row>
    <row r="202" spans="5:5" x14ac:dyDescent="0.35">
      <c r="E202" s="29">
        <v>43846</v>
      </c>
    </row>
    <row r="203" spans="5:5" x14ac:dyDescent="0.35">
      <c r="E203" s="29">
        <v>43847</v>
      </c>
    </row>
    <row r="204" spans="5:5" x14ac:dyDescent="0.35">
      <c r="E204" s="29">
        <v>43848</v>
      </c>
    </row>
    <row r="205" spans="5:5" x14ac:dyDescent="0.35">
      <c r="E205" s="29">
        <v>43849</v>
      </c>
    </row>
    <row r="206" spans="5:5" x14ac:dyDescent="0.35">
      <c r="E206" s="29">
        <v>43850</v>
      </c>
    </row>
    <row r="207" spans="5:5" x14ac:dyDescent="0.35">
      <c r="E207" s="29">
        <v>43851</v>
      </c>
    </row>
    <row r="208" spans="5:5" x14ac:dyDescent="0.35">
      <c r="E208" s="29">
        <v>43852</v>
      </c>
    </row>
    <row r="209" spans="5:5" x14ac:dyDescent="0.35">
      <c r="E209" s="29">
        <v>43853</v>
      </c>
    </row>
    <row r="210" spans="5:5" x14ac:dyDescent="0.35">
      <c r="E210" s="29">
        <v>43854</v>
      </c>
    </row>
    <row r="211" spans="5:5" x14ac:dyDescent="0.35">
      <c r="E211" s="29">
        <v>43855</v>
      </c>
    </row>
    <row r="212" spans="5:5" x14ac:dyDescent="0.35">
      <c r="E212" s="29">
        <v>43856</v>
      </c>
    </row>
    <row r="213" spans="5:5" x14ac:dyDescent="0.35">
      <c r="E213" s="29">
        <v>43857</v>
      </c>
    </row>
    <row r="214" spans="5:5" x14ac:dyDescent="0.35">
      <c r="E214" s="29">
        <v>43858</v>
      </c>
    </row>
    <row r="215" spans="5:5" x14ac:dyDescent="0.35">
      <c r="E215" s="29">
        <v>43859</v>
      </c>
    </row>
    <row r="216" spans="5:5" x14ac:dyDescent="0.35">
      <c r="E216" s="29">
        <v>43860</v>
      </c>
    </row>
    <row r="217" spans="5:5" x14ac:dyDescent="0.35">
      <c r="E217" s="29">
        <v>43861</v>
      </c>
    </row>
    <row r="218" spans="5:5" x14ac:dyDescent="0.35">
      <c r="E218" s="29">
        <v>43862</v>
      </c>
    </row>
    <row r="219" spans="5:5" x14ac:dyDescent="0.35">
      <c r="E219" s="29">
        <v>43863</v>
      </c>
    </row>
    <row r="220" spans="5:5" x14ac:dyDescent="0.35">
      <c r="E220" s="29">
        <v>43864</v>
      </c>
    </row>
    <row r="221" spans="5:5" x14ac:dyDescent="0.35">
      <c r="E221" s="29">
        <v>43865</v>
      </c>
    </row>
    <row r="222" spans="5:5" x14ac:dyDescent="0.35">
      <c r="E222" s="29">
        <v>43866</v>
      </c>
    </row>
    <row r="223" spans="5:5" x14ac:dyDescent="0.35">
      <c r="E223" s="29">
        <v>43867</v>
      </c>
    </row>
    <row r="224" spans="5:5" x14ac:dyDescent="0.35">
      <c r="E224" s="29">
        <v>43868</v>
      </c>
    </row>
    <row r="225" spans="5:5" x14ac:dyDescent="0.35">
      <c r="E225" s="29">
        <v>43869</v>
      </c>
    </row>
    <row r="226" spans="5:5" x14ac:dyDescent="0.35">
      <c r="E226" s="29">
        <v>43870</v>
      </c>
    </row>
    <row r="227" spans="5:5" x14ac:dyDescent="0.35">
      <c r="E227" s="29">
        <v>43871</v>
      </c>
    </row>
    <row r="228" spans="5:5" x14ac:dyDescent="0.35">
      <c r="E228" s="29">
        <v>43872</v>
      </c>
    </row>
    <row r="229" spans="5:5" x14ac:dyDescent="0.35">
      <c r="E229" s="29">
        <v>43873</v>
      </c>
    </row>
    <row r="230" spans="5:5" x14ac:dyDescent="0.35">
      <c r="E230" s="29">
        <v>43874</v>
      </c>
    </row>
    <row r="231" spans="5:5" x14ac:dyDescent="0.35">
      <c r="E231" s="29">
        <v>43875</v>
      </c>
    </row>
    <row r="232" spans="5:5" x14ac:dyDescent="0.35">
      <c r="E232" s="29">
        <v>43876</v>
      </c>
    </row>
    <row r="233" spans="5:5" x14ac:dyDescent="0.35">
      <c r="E233" s="29">
        <v>43877</v>
      </c>
    </row>
    <row r="234" spans="5:5" x14ac:dyDescent="0.35">
      <c r="E234" s="29">
        <v>43878</v>
      </c>
    </row>
    <row r="235" spans="5:5" x14ac:dyDescent="0.35">
      <c r="E235" s="29">
        <v>43879</v>
      </c>
    </row>
    <row r="236" spans="5:5" x14ac:dyDescent="0.35">
      <c r="E236" s="29">
        <v>43880</v>
      </c>
    </row>
    <row r="237" spans="5:5" x14ac:dyDescent="0.35">
      <c r="E237" s="29">
        <v>43881</v>
      </c>
    </row>
    <row r="238" spans="5:5" x14ac:dyDescent="0.35">
      <c r="E238" s="29">
        <v>43882</v>
      </c>
    </row>
    <row r="239" spans="5:5" x14ac:dyDescent="0.35">
      <c r="E239" s="29">
        <v>43883</v>
      </c>
    </row>
    <row r="240" spans="5:5" x14ac:dyDescent="0.35">
      <c r="E240" s="29">
        <v>43884</v>
      </c>
    </row>
    <row r="241" spans="5:5" x14ac:dyDescent="0.35">
      <c r="E241" s="29">
        <v>43885</v>
      </c>
    </row>
    <row r="242" spans="5:5" x14ac:dyDescent="0.35">
      <c r="E242" s="29">
        <v>43886</v>
      </c>
    </row>
    <row r="243" spans="5:5" x14ac:dyDescent="0.35">
      <c r="E243" s="29">
        <v>43887</v>
      </c>
    </row>
    <row r="244" spans="5:5" x14ac:dyDescent="0.35">
      <c r="E244" s="29">
        <v>43888</v>
      </c>
    </row>
    <row r="245" spans="5:5" x14ac:dyDescent="0.35">
      <c r="E245" s="29">
        <v>43889</v>
      </c>
    </row>
    <row r="246" spans="5:5" x14ac:dyDescent="0.35">
      <c r="E246" s="29">
        <v>43890</v>
      </c>
    </row>
    <row r="247" spans="5:5" x14ac:dyDescent="0.35">
      <c r="E247" s="29">
        <v>43891</v>
      </c>
    </row>
    <row r="248" spans="5:5" x14ac:dyDescent="0.35">
      <c r="E248" s="29">
        <v>43892</v>
      </c>
    </row>
    <row r="249" spans="5:5" x14ac:dyDescent="0.35">
      <c r="E249" s="29">
        <v>43893</v>
      </c>
    </row>
    <row r="250" spans="5:5" x14ac:dyDescent="0.35">
      <c r="E250" s="29">
        <v>43894</v>
      </c>
    </row>
    <row r="251" spans="5:5" x14ac:dyDescent="0.35">
      <c r="E251" s="29">
        <v>43895</v>
      </c>
    </row>
    <row r="252" spans="5:5" x14ac:dyDescent="0.35">
      <c r="E252" s="29">
        <v>43896</v>
      </c>
    </row>
    <row r="253" spans="5:5" x14ac:dyDescent="0.35">
      <c r="E253" s="29">
        <v>43897</v>
      </c>
    </row>
    <row r="254" spans="5:5" x14ac:dyDescent="0.35">
      <c r="E254" s="29">
        <v>43898</v>
      </c>
    </row>
    <row r="255" spans="5:5" x14ac:dyDescent="0.35">
      <c r="E255" s="29">
        <v>43899</v>
      </c>
    </row>
    <row r="256" spans="5:5" x14ac:dyDescent="0.35">
      <c r="E256" s="29">
        <v>43900</v>
      </c>
    </row>
    <row r="257" spans="5:5" x14ac:dyDescent="0.35">
      <c r="E257" s="29">
        <v>43901</v>
      </c>
    </row>
    <row r="258" spans="5:5" x14ac:dyDescent="0.35">
      <c r="E258" s="29">
        <v>43902</v>
      </c>
    </row>
    <row r="259" spans="5:5" x14ac:dyDescent="0.35">
      <c r="E259" s="29">
        <v>43903</v>
      </c>
    </row>
    <row r="260" spans="5:5" x14ac:dyDescent="0.35">
      <c r="E260" s="29">
        <v>43904</v>
      </c>
    </row>
    <row r="261" spans="5:5" x14ac:dyDescent="0.35">
      <c r="E261" s="29">
        <v>43905</v>
      </c>
    </row>
    <row r="262" spans="5:5" x14ac:dyDescent="0.35">
      <c r="E262" s="29">
        <v>43906</v>
      </c>
    </row>
    <row r="263" spans="5:5" x14ac:dyDescent="0.35">
      <c r="E263" s="29">
        <v>43907</v>
      </c>
    </row>
    <row r="264" spans="5:5" x14ac:dyDescent="0.35">
      <c r="E264" s="29">
        <v>43908</v>
      </c>
    </row>
    <row r="265" spans="5:5" x14ac:dyDescent="0.35">
      <c r="E265" s="29">
        <v>43909</v>
      </c>
    </row>
    <row r="266" spans="5:5" x14ac:dyDescent="0.35">
      <c r="E266" s="29">
        <v>43910</v>
      </c>
    </row>
    <row r="267" spans="5:5" x14ac:dyDescent="0.35">
      <c r="E267" s="29">
        <v>43911</v>
      </c>
    </row>
    <row r="268" spans="5:5" x14ac:dyDescent="0.35">
      <c r="E268" s="29">
        <v>43912</v>
      </c>
    </row>
    <row r="269" spans="5:5" x14ac:dyDescent="0.35">
      <c r="E269" s="29">
        <v>43913</v>
      </c>
    </row>
    <row r="270" spans="5:5" x14ac:dyDescent="0.35">
      <c r="E270" s="29">
        <v>43914</v>
      </c>
    </row>
    <row r="271" spans="5:5" x14ac:dyDescent="0.35">
      <c r="E271" s="29">
        <v>43915</v>
      </c>
    </row>
    <row r="272" spans="5:5" x14ac:dyDescent="0.35">
      <c r="E272" s="29">
        <v>43916</v>
      </c>
    </row>
    <row r="273" spans="5:5" x14ac:dyDescent="0.35">
      <c r="E273" s="29">
        <v>43917</v>
      </c>
    </row>
    <row r="274" spans="5:5" x14ac:dyDescent="0.35">
      <c r="E274" s="29">
        <v>43918</v>
      </c>
    </row>
    <row r="275" spans="5:5" x14ac:dyDescent="0.35">
      <c r="E275" s="29">
        <v>43919</v>
      </c>
    </row>
    <row r="276" spans="5:5" x14ac:dyDescent="0.35">
      <c r="E276" s="29">
        <v>43920</v>
      </c>
    </row>
    <row r="277" spans="5:5" x14ac:dyDescent="0.35">
      <c r="E277" s="29">
        <v>43921</v>
      </c>
    </row>
    <row r="278" spans="5:5" x14ac:dyDescent="0.35">
      <c r="E278" s="29">
        <v>43922</v>
      </c>
    </row>
    <row r="279" spans="5:5" x14ac:dyDescent="0.35">
      <c r="E279" s="29">
        <v>43923</v>
      </c>
    </row>
    <row r="280" spans="5:5" x14ac:dyDescent="0.35">
      <c r="E280" s="29">
        <v>43924</v>
      </c>
    </row>
    <row r="281" spans="5:5" x14ac:dyDescent="0.35">
      <c r="E281" s="29">
        <v>43925</v>
      </c>
    </row>
    <row r="282" spans="5:5" x14ac:dyDescent="0.35">
      <c r="E282" s="29">
        <v>43926</v>
      </c>
    </row>
    <row r="283" spans="5:5" x14ac:dyDescent="0.35">
      <c r="E283" s="29">
        <v>43927</v>
      </c>
    </row>
    <row r="284" spans="5:5" x14ac:dyDescent="0.35">
      <c r="E284" s="29">
        <v>43928</v>
      </c>
    </row>
    <row r="285" spans="5:5" x14ac:dyDescent="0.35">
      <c r="E285" s="29">
        <v>43929</v>
      </c>
    </row>
    <row r="286" spans="5:5" x14ac:dyDescent="0.35">
      <c r="E286" s="29">
        <v>43930</v>
      </c>
    </row>
    <row r="287" spans="5:5" x14ac:dyDescent="0.35">
      <c r="E287" s="29">
        <v>43931</v>
      </c>
    </row>
    <row r="288" spans="5:5" x14ac:dyDescent="0.35">
      <c r="E288" s="29">
        <v>43932</v>
      </c>
    </row>
    <row r="289" spans="5:5" x14ac:dyDescent="0.35">
      <c r="E289" s="29">
        <v>43933</v>
      </c>
    </row>
    <row r="290" spans="5:5" x14ac:dyDescent="0.35">
      <c r="E290" s="29">
        <v>43934</v>
      </c>
    </row>
    <row r="291" spans="5:5" x14ac:dyDescent="0.35">
      <c r="E291" s="29">
        <v>43935</v>
      </c>
    </row>
    <row r="292" spans="5:5" x14ac:dyDescent="0.35">
      <c r="E292" s="29">
        <v>43936</v>
      </c>
    </row>
    <row r="293" spans="5:5" x14ac:dyDescent="0.35">
      <c r="E293" s="29">
        <v>43937</v>
      </c>
    </row>
    <row r="294" spans="5:5" x14ac:dyDescent="0.35">
      <c r="E294" s="29">
        <v>43938</v>
      </c>
    </row>
    <row r="295" spans="5:5" x14ac:dyDescent="0.35">
      <c r="E295" s="29">
        <v>43939</v>
      </c>
    </row>
    <row r="296" spans="5:5" x14ac:dyDescent="0.35">
      <c r="E296" s="29">
        <v>43940</v>
      </c>
    </row>
    <row r="297" spans="5:5" x14ac:dyDescent="0.35">
      <c r="E297" s="29">
        <v>43941</v>
      </c>
    </row>
    <row r="298" spans="5:5" x14ac:dyDescent="0.35">
      <c r="E298" s="29">
        <v>43942</v>
      </c>
    </row>
    <row r="299" spans="5:5" x14ac:dyDescent="0.35">
      <c r="E299" s="29">
        <v>43943</v>
      </c>
    </row>
    <row r="300" spans="5:5" x14ac:dyDescent="0.35">
      <c r="E300" s="29">
        <v>43944</v>
      </c>
    </row>
    <row r="301" spans="5:5" x14ac:dyDescent="0.35">
      <c r="E301" s="29">
        <v>43945</v>
      </c>
    </row>
    <row r="302" spans="5:5" x14ac:dyDescent="0.35">
      <c r="E302" s="29">
        <v>43946</v>
      </c>
    </row>
    <row r="303" spans="5:5" x14ac:dyDescent="0.35">
      <c r="E303" s="29">
        <v>43947</v>
      </c>
    </row>
    <row r="304" spans="5:5" x14ac:dyDescent="0.35">
      <c r="E304" s="29">
        <v>43948</v>
      </c>
    </row>
    <row r="305" spans="5:5" x14ac:dyDescent="0.35">
      <c r="E305" s="29">
        <v>43949</v>
      </c>
    </row>
    <row r="306" spans="5:5" x14ac:dyDescent="0.35">
      <c r="E306" s="29">
        <v>43950</v>
      </c>
    </row>
    <row r="307" spans="5:5" x14ac:dyDescent="0.35">
      <c r="E307" s="29">
        <v>43951</v>
      </c>
    </row>
    <row r="308" spans="5:5" x14ac:dyDescent="0.35">
      <c r="E308" s="29">
        <v>43952</v>
      </c>
    </row>
    <row r="309" spans="5:5" x14ac:dyDescent="0.35">
      <c r="E309" s="29">
        <v>43953</v>
      </c>
    </row>
    <row r="310" spans="5:5" x14ac:dyDescent="0.35">
      <c r="E310" s="29">
        <v>43954</v>
      </c>
    </row>
    <row r="311" spans="5:5" x14ac:dyDescent="0.35">
      <c r="E311" s="29">
        <v>43955</v>
      </c>
    </row>
    <row r="312" spans="5:5" x14ac:dyDescent="0.35">
      <c r="E312" s="29">
        <v>43956</v>
      </c>
    </row>
    <row r="313" spans="5:5" x14ac:dyDescent="0.35">
      <c r="E313" s="29">
        <v>43957</v>
      </c>
    </row>
    <row r="314" spans="5:5" x14ac:dyDescent="0.35">
      <c r="E314" s="29">
        <v>43958</v>
      </c>
    </row>
    <row r="315" spans="5:5" x14ac:dyDescent="0.35">
      <c r="E315" s="29">
        <v>43959</v>
      </c>
    </row>
    <row r="316" spans="5:5" x14ac:dyDescent="0.35">
      <c r="E316" s="29">
        <v>43960</v>
      </c>
    </row>
    <row r="317" spans="5:5" x14ac:dyDescent="0.35">
      <c r="E317" s="29">
        <v>43961</v>
      </c>
    </row>
    <row r="318" spans="5:5" x14ac:dyDescent="0.35">
      <c r="E318" s="29">
        <v>43962</v>
      </c>
    </row>
    <row r="319" spans="5:5" x14ac:dyDescent="0.35">
      <c r="E319" s="29">
        <v>43963</v>
      </c>
    </row>
    <row r="320" spans="5:5" x14ac:dyDescent="0.35">
      <c r="E320" s="29">
        <v>43964</v>
      </c>
    </row>
    <row r="321" spans="5:5" x14ac:dyDescent="0.35">
      <c r="E321" s="29">
        <v>43965</v>
      </c>
    </row>
    <row r="322" spans="5:5" x14ac:dyDescent="0.35">
      <c r="E322" s="29">
        <v>43966</v>
      </c>
    </row>
    <row r="323" spans="5:5" x14ac:dyDescent="0.35">
      <c r="E323" s="29">
        <v>43967</v>
      </c>
    </row>
    <row r="324" spans="5:5" x14ac:dyDescent="0.35">
      <c r="E324" s="29">
        <v>43968</v>
      </c>
    </row>
    <row r="325" spans="5:5" x14ac:dyDescent="0.35">
      <c r="E325" s="29">
        <v>43969</v>
      </c>
    </row>
    <row r="326" spans="5:5" x14ac:dyDescent="0.35">
      <c r="E326" s="29">
        <v>43970</v>
      </c>
    </row>
    <row r="327" spans="5:5" x14ac:dyDescent="0.35">
      <c r="E327" s="29">
        <v>43971</v>
      </c>
    </row>
    <row r="328" spans="5:5" x14ac:dyDescent="0.35">
      <c r="E328" s="29">
        <v>43972</v>
      </c>
    </row>
    <row r="329" spans="5:5" x14ac:dyDescent="0.35">
      <c r="E329" s="29">
        <v>43973</v>
      </c>
    </row>
    <row r="330" spans="5:5" x14ac:dyDescent="0.35">
      <c r="E330" s="29">
        <v>43974</v>
      </c>
    </row>
    <row r="331" spans="5:5" x14ac:dyDescent="0.35">
      <c r="E331" s="29">
        <v>43975</v>
      </c>
    </row>
    <row r="332" spans="5:5" x14ac:dyDescent="0.35">
      <c r="E332" s="29">
        <v>43976</v>
      </c>
    </row>
    <row r="333" spans="5:5" x14ac:dyDescent="0.35">
      <c r="E333" s="29">
        <v>43977</v>
      </c>
    </row>
    <row r="334" spans="5:5" x14ac:dyDescent="0.35">
      <c r="E334" s="29">
        <v>43978</v>
      </c>
    </row>
    <row r="335" spans="5:5" x14ac:dyDescent="0.35">
      <c r="E335" s="29">
        <v>43979</v>
      </c>
    </row>
    <row r="336" spans="5:5" x14ac:dyDescent="0.35">
      <c r="E336" s="29">
        <v>43980</v>
      </c>
    </row>
    <row r="337" spans="5:5" x14ac:dyDescent="0.35">
      <c r="E337" s="29">
        <v>43981</v>
      </c>
    </row>
    <row r="338" spans="5:5" x14ac:dyDescent="0.35">
      <c r="E338" s="29">
        <v>43982</v>
      </c>
    </row>
    <row r="339" spans="5:5" x14ac:dyDescent="0.35">
      <c r="E339" s="29">
        <v>43983</v>
      </c>
    </row>
    <row r="340" spans="5:5" x14ac:dyDescent="0.35">
      <c r="E340" s="29">
        <v>43984</v>
      </c>
    </row>
    <row r="341" spans="5:5" x14ac:dyDescent="0.35">
      <c r="E341" s="29">
        <v>43985</v>
      </c>
    </row>
    <row r="342" spans="5:5" x14ac:dyDescent="0.35">
      <c r="E342" s="29">
        <v>43986</v>
      </c>
    </row>
    <row r="343" spans="5:5" x14ac:dyDescent="0.35">
      <c r="E343" s="29">
        <v>43987</v>
      </c>
    </row>
    <row r="344" spans="5:5" x14ac:dyDescent="0.35">
      <c r="E344" s="29">
        <v>43988</v>
      </c>
    </row>
    <row r="345" spans="5:5" x14ac:dyDescent="0.35">
      <c r="E345" s="29">
        <v>43989</v>
      </c>
    </row>
    <row r="346" spans="5:5" x14ac:dyDescent="0.35">
      <c r="E346" s="29">
        <v>43990</v>
      </c>
    </row>
    <row r="347" spans="5:5" x14ac:dyDescent="0.35">
      <c r="E347" s="29">
        <v>43991</v>
      </c>
    </row>
    <row r="348" spans="5:5" x14ac:dyDescent="0.35">
      <c r="E348" s="29">
        <v>43992</v>
      </c>
    </row>
    <row r="349" spans="5:5" x14ac:dyDescent="0.35">
      <c r="E349" s="29">
        <v>43993</v>
      </c>
    </row>
    <row r="350" spans="5:5" x14ac:dyDescent="0.35">
      <c r="E350" s="29">
        <v>43994</v>
      </c>
    </row>
    <row r="351" spans="5:5" x14ac:dyDescent="0.35">
      <c r="E351" s="29">
        <v>43995</v>
      </c>
    </row>
    <row r="352" spans="5:5" x14ac:dyDescent="0.35">
      <c r="E352" s="29">
        <v>43996</v>
      </c>
    </row>
    <row r="353" spans="5:5" x14ac:dyDescent="0.35">
      <c r="E353" s="29">
        <v>43997</v>
      </c>
    </row>
    <row r="354" spans="5:5" x14ac:dyDescent="0.35">
      <c r="E354" s="29">
        <v>43998</v>
      </c>
    </row>
    <row r="355" spans="5:5" x14ac:dyDescent="0.35">
      <c r="E355" s="29">
        <v>43999</v>
      </c>
    </row>
    <row r="356" spans="5:5" x14ac:dyDescent="0.35">
      <c r="E356" s="29">
        <v>44000</v>
      </c>
    </row>
    <row r="357" spans="5:5" x14ac:dyDescent="0.35">
      <c r="E357" s="29">
        <v>44001</v>
      </c>
    </row>
    <row r="358" spans="5:5" x14ac:dyDescent="0.35">
      <c r="E358" s="29">
        <v>44002</v>
      </c>
    </row>
    <row r="359" spans="5:5" x14ac:dyDescent="0.35">
      <c r="E359" s="29">
        <v>44003</v>
      </c>
    </row>
    <row r="360" spans="5:5" x14ac:dyDescent="0.35">
      <c r="E360" s="29">
        <v>44004</v>
      </c>
    </row>
    <row r="361" spans="5:5" x14ac:dyDescent="0.35">
      <c r="E361" s="29">
        <v>44005</v>
      </c>
    </row>
    <row r="362" spans="5:5" x14ac:dyDescent="0.35">
      <c r="E362" s="29">
        <v>44006</v>
      </c>
    </row>
    <row r="363" spans="5:5" x14ac:dyDescent="0.35">
      <c r="E363" s="29">
        <v>44007</v>
      </c>
    </row>
    <row r="364" spans="5:5" x14ac:dyDescent="0.35">
      <c r="E364" s="29">
        <v>44008</v>
      </c>
    </row>
    <row r="365" spans="5:5" x14ac:dyDescent="0.35">
      <c r="E365" s="29">
        <v>44009</v>
      </c>
    </row>
    <row r="366" spans="5:5" x14ac:dyDescent="0.35">
      <c r="E366" s="29">
        <v>44010</v>
      </c>
    </row>
    <row r="367" spans="5:5" x14ac:dyDescent="0.35">
      <c r="E367" s="29">
        <v>44011</v>
      </c>
    </row>
    <row r="368" spans="5:5" x14ac:dyDescent="0.35">
      <c r="E368" s="29">
        <v>44012</v>
      </c>
    </row>
    <row r="369" spans="5:5" x14ac:dyDescent="0.35">
      <c r="E369" s="29">
        <v>44013</v>
      </c>
    </row>
    <row r="370" spans="5:5" x14ac:dyDescent="0.35">
      <c r="E370" s="29">
        <v>44014</v>
      </c>
    </row>
    <row r="371" spans="5:5" x14ac:dyDescent="0.35">
      <c r="E371" s="29">
        <v>44015</v>
      </c>
    </row>
    <row r="372" spans="5:5" x14ac:dyDescent="0.35">
      <c r="E372" s="29">
        <v>44016</v>
      </c>
    </row>
    <row r="373" spans="5:5" x14ac:dyDescent="0.35">
      <c r="E373" s="29">
        <v>44017</v>
      </c>
    </row>
    <row r="374" spans="5:5" x14ac:dyDescent="0.35">
      <c r="E374" s="29">
        <v>44018</v>
      </c>
    </row>
    <row r="375" spans="5:5" x14ac:dyDescent="0.35">
      <c r="E375" s="29">
        <v>44019</v>
      </c>
    </row>
    <row r="376" spans="5:5" x14ac:dyDescent="0.35">
      <c r="E376" s="29">
        <v>44020</v>
      </c>
    </row>
    <row r="377" spans="5:5" x14ac:dyDescent="0.35">
      <c r="E377" s="29">
        <v>44021</v>
      </c>
    </row>
    <row r="378" spans="5:5" x14ac:dyDescent="0.35">
      <c r="E378" s="29">
        <v>44022</v>
      </c>
    </row>
    <row r="379" spans="5:5" x14ac:dyDescent="0.35">
      <c r="E379" s="29">
        <v>44023</v>
      </c>
    </row>
    <row r="380" spans="5:5" x14ac:dyDescent="0.35">
      <c r="E380" s="29">
        <v>44024</v>
      </c>
    </row>
    <row r="381" spans="5:5" x14ac:dyDescent="0.35">
      <c r="E381" s="29">
        <v>44025</v>
      </c>
    </row>
    <row r="382" spans="5:5" x14ac:dyDescent="0.35">
      <c r="E382" s="29">
        <v>44026</v>
      </c>
    </row>
    <row r="383" spans="5:5" x14ac:dyDescent="0.35">
      <c r="E383" s="29">
        <v>44027</v>
      </c>
    </row>
    <row r="384" spans="5:5" x14ac:dyDescent="0.35">
      <c r="E384" s="29">
        <v>44028</v>
      </c>
    </row>
    <row r="385" spans="5:5" x14ac:dyDescent="0.35">
      <c r="E385" s="29">
        <v>44029</v>
      </c>
    </row>
    <row r="386" spans="5:5" x14ac:dyDescent="0.35">
      <c r="E386" s="29">
        <v>44030</v>
      </c>
    </row>
    <row r="387" spans="5:5" x14ac:dyDescent="0.35">
      <c r="E387" s="29">
        <v>44031</v>
      </c>
    </row>
    <row r="388" spans="5:5" x14ac:dyDescent="0.35">
      <c r="E388" s="29">
        <v>44032</v>
      </c>
    </row>
    <row r="389" spans="5:5" x14ac:dyDescent="0.35">
      <c r="E389" s="29">
        <v>44033</v>
      </c>
    </row>
    <row r="390" spans="5:5" x14ac:dyDescent="0.35">
      <c r="E390" s="29">
        <v>44034</v>
      </c>
    </row>
    <row r="391" spans="5:5" x14ac:dyDescent="0.35">
      <c r="E391" s="29">
        <v>44035</v>
      </c>
    </row>
    <row r="392" spans="5:5" x14ac:dyDescent="0.35">
      <c r="E392" s="29">
        <v>44036</v>
      </c>
    </row>
    <row r="393" spans="5:5" x14ac:dyDescent="0.35">
      <c r="E393" s="29">
        <v>44037</v>
      </c>
    </row>
    <row r="394" spans="5:5" x14ac:dyDescent="0.35">
      <c r="E394" s="29">
        <v>44038</v>
      </c>
    </row>
    <row r="395" spans="5:5" x14ac:dyDescent="0.35">
      <c r="E395" s="29">
        <v>44039</v>
      </c>
    </row>
    <row r="396" spans="5:5" x14ac:dyDescent="0.35">
      <c r="E396" s="29">
        <v>44040</v>
      </c>
    </row>
    <row r="397" spans="5:5" x14ac:dyDescent="0.35">
      <c r="E397" s="29">
        <v>44041</v>
      </c>
    </row>
    <row r="398" spans="5:5" x14ac:dyDescent="0.35">
      <c r="E398" s="29">
        <v>44042</v>
      </c>
    </row>
    <row r="399" spans="5:5" x14ac:dyDescent="0.35">
      <c r="E399" s="29">
        <v>44043</v>
      </c>
    </row>
    <row r="400" spans="5:5" x14ac:dyDescent="0.35">
      <c r="E400" s="29">
        <v>44044</v>
      </c>
    </row>
    <row r="401" spans="5:5" x14ac:dyDescent="0.35">
      <c r="E401" s="29">
        <v>44045</v>
      </c>
    </row>
    <row r="402" spans="5:5" x14ac:dyDescent="0.35">
      <c r="E402" s="29">
        <v>44046</v>
      </c>
    </row>
    <row r="403" spans="5:5" x14ac:dyDescent="0.35">
      <c r="E403" s="29">
        <v>44047</v>
      </c>
    </row>
    <row r="404" spans="5:5" x14ac:dyDescent="0.35">
      <c r="E404" s="29">
        <v>44048</v>
      </c>
    </row>
    <row r="405" spans="5:5" x14ac:dyDescent="0.35">
      <c r="E405" s="29">
        <v>44049</v>
      </c>
    </row>
    <row r="406" spans="5:5" x14ac:dyDescent="0.35">
      <c r="E406" s="29">
        <v>44050</v>
      </c>
    </row>
    <row r="407" spans="5:5" x14ac:dyDescent="0.35">
      <c r="E407" s="29">
        <v>44051</v>
      </c>
    </row>
    <row r="408" spans="5:5" x14ac:dyDescent="0.35">
      <c r="E408" s="29">
        <v>44052</v>
      </c>
    </row>
    <row r="409" spans="5:5" x14ac:dyDescent="0.35">
      <c r="E409" s="29">
        <v>44053</v>
      </c>
    </row>
    <row r="410" spans="5:5" x14ac:dyDescent="0.35">
      <c r="E410" s="29">
        <v>44054</v>
      </c>
    </row>
    <row r="411" spans="5:5" x14ac:dyDescent="0.35">
      <c r="E411" s="29">
        <v>44055</v>
      </c>
    </row>
    <row r="412" spans="5:5" x14ac:dyDescent="0.35">
      <c r="E412" s="29">
        <v>44056</v>
      </c>
    </row>
    <row r="413" spans="5:5" x14ac:dyDescent="0.35">
      <c r="E413" s="29">
        <v>44057</v>
      </c>
    </row>
    <row r="414" spans="5:5" x14ac:dyDescent="0.35">
      <c r="E414" s="29">
        <v>44058</v>
      </c>
    </row>
    <row r="415" spans="5:5" x14ac:dyDescent="0.35">
      <c r="E415" s="29">
        <v>44059</v>
      </c>
    </row>
    <row r="416" spans="5:5" x14ac:dyDescent="0.35">
      <c r="E416" s="29">
        <v>44060</v>
      </c>
    </row>
    <row r="417" spans="5:5" x14ac:dyDescent="0.35">
      <c r="E417" s="29">
        <v>44061</v>
      </c>
    </row>
    <row r="418" spans="5:5" x14ac:dyDescent="0.35">
      <c r="E418" s="29">
        <v>44062</v>
      </c>
    </row>
    <row r="419" spans="5:5" x14ac:dyDescent="0.35">
      <c r="E419" s="29">
        <v>44063</v>
      </c>
    </row>
    <row r="420" spans="5:5" x14ac:dyDescent="0.35">
      <c r="E420" s="29">
        <v>44064</v>
      </c>
    </row>
    <row r="421" spans="5:5" x14ac:dyDescent="0.35">
      <c r="E421" s="29">
        <v>44065</v>
      </c>
    </row>
    <row r="422" spans="5:5" x14ac:dyDescent="0.35">
      <c r="E422" s="29">
        <v>44066</v>
      </c>
    </row>
    <row r="423" spans="5:5" x14ac:dyDescent="0.35">
      <c r="E423" s="29">
        <v>44067</v>
      </c>
    </row>
    <row r="424" spans="5:5" x14ac:dyDescent="0.35">
      <c r="E424" s="29">
        <v>44068</v>
      </c>
    </row>
    <row r="425" spans="5:5" x14ac:dyDescent="0.35">
      <c r="E425" s="29">
        <v>44069</v>
      </c>
    </row>
    <row r="426" spans="5:5" x14ac:dyDescent="0.35">
      <c r="E426" s="29">
        <v>44070</v>
      </c>
    </row>
    <row r="427" spans="5:5" x14ac:dyDescent="0.35">
      <c r="E427" s="29">
        <v>44071</v>
      </c>
    </row>
    <row r="428" spans="5:5" x14ac:dyDescent="0.35">
      <c r="E428" s="29">
        <v>44072</v>
      </c>
    </row>
    <row r="429" spans="5:5" x14ac:dyDescent="0.35">
      <c r="E429" s="29">
        <v>44073</v>
      </c>
    </row>
    <row r="430" spans="5:5" x14ac:dyDescent="0.35">
      <c r="E430" s="29">
        <v>44074</v>
      </c>
    </row>
    <row r="431" spans="5:5" x14ac:dyDescent="0.35">
      <c r="E431" s="29">
        <v>44075</v>
      </c>
    </row>
    <row r="432" spans="5:5" x14ac:dyDescent="0.35">
      <c r="E432" s="29">
        <v>44076</v>
      </c>
    </row>
    <row r="433" spans="5:5" x14ac:dyDescent="0.35">
      <c r="E433" s="29">
        <v>44077</v>
      </c>
    </row>
    <row r="434" spans="5:5" x14ac:dyDescent="0.35">
      <c r="E434" s="29">
        <v>44078</v>
      </c>
    </row>
    <row r="435" spans="5:5" x14ac:dyDescent="0.35">
      <c r="E435" s="29">
        <v>44079</v>
      </c>
    </row>
    <row r="436" spans="5:5" x14ac:dyDescent="0.35">
      <c r="E436" s="29">
        <v>44080</v>
      </c>
    </row>
    <row r="437" spans="5:5" x14ac:dyDescent="0.35">
      <c r="E437" s="29">
        <v>44081</v>
      </c>
    </row>
    <row r="438" spans="5:5" x14ac:dyDescent="0.35">
      <c r="E438" s="29">
        <v>44082</v>
      </c>
    </row>
    <row r="439" spans="5:5" x14ac:dyDescent="0.35">
      <c r="E439" s="29">
        <v>44083</v>
      </c>
    </row>
    <row r="440" spans="5:5" x14ac:dyDescent="0.35">
      <c r="E440" s="29">
        <v>44084</v>
      </c>
    </row>
    <row r="441" spans="5:5" x14ac:dyDescent="0.35">
      <c r="E441" s="29">
        <v>44085</v>
      </c>
    </row>
    <row r="442" spans="5:5" x14ac:dyDescent="0.35">
      <c r="E442" s="29">
        <v>44086</v>
      </c>
    </row>
    <row r="443" spans="5:5" x14ac:dyDescent="0.35">
      <c r="E443" s="29">
        <v>44087</v>
      </c>
    </row>
    <row r="444" spans="5:5" x14ac:dyDescent="0.35">
      <c r="E444" s="29">
        <v>44088</v>
      </c>
    </row>
    <row r="445" spans="5:5" x14ac:dyDescent="0.35">
      <c r="E445" s="29">
        <v>44089</v>
      </c>
    </row>
    <row r="446" spans="5:5" x14ac:dyDescent="0.35">
      <c r="E446" s="29">
        <v>44090</v>
      </c>
    </row>
    <row r="447" spans="5:5" x14ac:dyDescent="0.35">
      <c r="E447" s="29">
        <v>44091</v>
      </c>
    </row>
    <row r="448" spans="5:5" x14ac:dyDescent="0.35">
      <c r="E448" s="29">
        <v>44092</v>
      </c>
    </row>
    <row r="449" spans="5:5" x14ac:dyDescent="0.35">
      <c r="E449" s="29">
        <v>44093</v>
      </c>
    </row>
    <row r="450" spans="5:5" x14ac:dyDescent="0.35">
      <c r="E450" s="29">
        <v>44094</v>
      </c>
    </row>
    <row r="451" spans="5:5" x14ac:dyDescent="0.35">
      <c r="E451" s="29">
        <v>44095</v>
      </c>
    </row>
    <row r="452" spans="5:5" x14ac:dyDescent="0.35">
      <c r="E452" s="29">
        <v>44096</v>
      </c>
    </row>
    <row r="453" spans="5:5" x14ac:dyDescent="0.35">
      <c r="E453" s="29">
        <v>44097</v>
      </c>
    </row>
    <row r="454" spans="5:5" x14ac:dyDescent="0.35">
      <c r="E454" s="29">
        <v>44098</v>
      </c>
    </row>
    <row r="455" spans="5:5" x14ac:dyDescent="0.35">
      <c r="E455" s="29">
        <v>44099</v>
      </c>
    </row>
    <row r="456" spans="5:5" x14ac:dyDescent="0.35">
      <c r="E456" s="29">
        <v>44100</v>
      </c>
    </row>
    <row r="457" spans="5:5" x14ac:dyDescent="0.35">
      <c r="E457" s="29">
        <v>44101</v>
      </c>
    </row>
    <row r="458" spans="5:5" x14ac:dyDescent="0.35">
      <c r="E458" s="29">
        <v>44102</v>
      </c>
    </row>
    <row r="459" spans="5:5" x14ac:dyDescent="0.35">
      <c r="E459" s="29">
        <v>44103</v>
      </c>
    </row>
    <row r="460" spans="5:5" x14ac:dyDescent="0.35">
      <c r="E460" s="29">
        <v>44104</v>
      </c>
    </row>
    <row r="461" spans="5:5" x14ac:dyDescent="0.35">
      <c r="E461" s="29">
        <v>44105</v>
      </c>
    </row>
    <row r="462" spans="5:5" x14ac:dyDescent="0.35">
      <c r="E462" s="29">
        <v>44106</v>
      </c>
    </row>
    <row r="463" spans="5:5" x14ac:dyDescent="0.35">
      <c r="E463" s="29">
        <v>44107</v>
      </c>
    </row>
    <row r="464" spans="5:5" x14ac:dyDescent="0.35">
      <c r="E464" s="29">
        <v>44108</v>
      </c>
    </row>
    <row r="465" spans="5:5" x14ac:dyDescent="0.35">
      <c r="E465" s="29">
        <v>44109</v>
      </c>
    </row>
    <row r="466" spans="5:5" x14ac:dyDescent="0.35">
      <c r="E466" s="29">
        <v>44110</v>
      </c>
    </row>
    <row r="467" spans="5:5" x14ac:dyDescent="0.35">
      <c r="E467" s="29">
        <v>44111</v>
      </c>
    </row>
    <row r="468" spans="5:5" x14ac:dyDescent="0.35">
      <c r="E468" s="29">
        <v>44112</v>
      </c>
    </row>
    <row r="469" spans="5:5" x14ac:dyDescent="0.35">
      <c r="E469" s="29">
        <v>44113</v>
      </c>
    </row>
    <row r="470" spans="5:5" x14ac:dyDescent="0.35">
      <c r="E470" s="29">
        <v>44114</v>
      </c>
    </row>
    <row r="471" spans="5:5" x14ac:dyDescent="0.35">
      <c r="E471" s="29">
        <v>44115</v>
      </c>
    </row>
    <row r="472" spans="5:5" x14ac:dyDescent="0.35">
      <c r="E472" s="29">
        <v>44116</v>
      </c>
    </row>
    <row r="473" spans="5:5" x14ac:dyDescent="0.35">
      <c r="E473" s="29">
        <v>44117</v>
      </c>
    </row>
    <row r="474" spans="5:5" x14ac:dyDescent="0.35">
      <c r="E474" s="29">
        <v>44118</v>
      </c>
    </row>
    <row r="475" spans="5:5" x14ac:dyDescent="0.35">
      <c r="E475" s="29">
        <v>44119</v>
      </c>
    </row>
    <row r="476" spans="5:5" x14ac:dyDescent="0.35">
      <c r="E476" s="29">
        <v>44120</v>
      </c>
    </row>
    <row r="477" spans="5:5" x14ac:dyDescent="0.35">
      <c r="E477" s="29">
        <v>44121</v>
      </c>
    </row>
    <row r="478" spans="5:5" x14ac:dyDescent="0.35">
      <c r="E478" s="29">
        <v>44122</v>
      </c>
    </row>
    <row r="479" spans="5:5" x14ac:dyDescent="0.35">
      <c r="E479" s="29">
        <v>44123</v>
      </c>
    </row>
    <row r="480" spans="5:5" x14ac:dyDescent="0.35">
      <c r="E480" s="29">
        <v>44124</v>
      </c>
    </row>
    <row r="481" spans="5:5" x14ac:dyDescent="0.35">
      <c r="E481" s="29">
        <v>44125</v>
      </c>
    </row>
    <row r="482" spans="5:5" x14ac:dyDescent="0.35">
      <c r="E482" s="29">
        <v>44126</v>
      </c>
    </row>
    <row r="483" spans="5:5" x14ac:dyDescent="0.35">
      <c r="E483" s="29">
        <v>44127</v>
      </c>
    </row>
    <row r="484" spans="5:5" x14ac:dyDescent="0.35">
      <c r="E484" s="29">
        <v>44128</v>
      </c>
    </row>
    <row r="485" spans="5:5" x14ac:dyDescent="0.35">
      <c r="E485" s="29">
        <v>44129</v>
      </c>
    </row>
    <row r="486" spans="5:5" x14ac:dyDescent="0.35">
      <c r="E486" s="29">
        <v>44130</v>
      </c>
    </row>
    <row r="487" spans="5:5" x14ac:dyDescent="0.35">
      <c r="E487" s="29">
        <v>44131</v>
      </c>
    </row>
    <row r="488" spans="5:5" x14ac:dyDescent="0.35">
      <c r="E488" s="29">
        <v>44132</v>
      </c>
    </row>
    <row r="489" spans="5:5" x14ac:dyDescent="0.35">
      <c r="E489" s="29">
        <v>44133</v>
      </c>
    </row>
    <row r="490" spans="5:5" x14ac:dyDescent="0.35">
      <c r="E490" s="29">
        <v>44134</v>
      </c>
    </row>
    <row r="491" spans="5:5" x14ac:dyDescent="0.35">
      <c r="E491" s="29">
        <v>44135</v>
      </c>
    </row>
    <row r="492" spans="5:5" x14ac:dyDescent="0.35">
      <c r="E492" s="29"/>
    </row>
    <row r="493" spans="5:5" x14ac:dyDescent="0.35">
      <c r="E493" s="29"/>
    </row>
    <row r="494" spans="5:5" x14ac:dyDescent="0.35">
      <c r="E494" s="29"/>
    </row>
    <row r="495" spans="5:5" x14ac:dyDescent="0.35">
      <c r="E495" s="29"/>
    </row>
    <row r="496" spans="5:5" x14ac:dyDescent="0.35">
      <c r="E496" s="29"/>
    </row>
    <row r="497" spans="5:5" x14ac:dyDescent="0.35">
      <c r="E497" s="29"/>
    </row>
    <row r="498" spans="5:5" x14ac:dyDescent="0.35">
      <c r="E498" s="29"/>
    </row>
    <row r="499" spans="5:5" x14ac:dyDescent="0.35">
      <c r="E499" s="29"/>
    </row>
    <row r="500" spans="5:5" x14ac:dyDescent="0.35">
      <c r="E500" s="29"/>
    </row>
    <row r="501" spans="5:5" x14ac:dyDescent="0.35">
      <c r="E501" s="29"/>
    </row>
    <row r="502" spans="5:5" x14ac:dyDescent="0.35">
      <c r="E502" s="29"/>
    </row>
    <row r="503" spans="5:5" x14ac:dyDescent="0.35">
      <c r="E503" s="29"/>
    </row>
    <row r="504" spans="5:5" x14ac:dyDescent="0.35">
      <c r="E504" s="29"/>
    </row>
    <row r="505" spans="5:5" x14ac:dyDescent="0.35">
      <c r="E505" s="29"/>
    </row>
    <row r="506" spans="5:5" x14ac:dyDescent="0.35">
      <c r="E506" s="29"/>
    </row>
    <row r="507" spans="5:5" x14ac:dyDescent="0.35">
      <c r="E507" s="29"/>
    </row>
    <row r="508" spans="5:5" x14ac:dyDescent="0.35">
      <c r="E508" s="29"/>
    </row>
    <row r="509" spans="5:5" x14ac:dyDescent="0.35">
      <c r="E509" s="29"/>
    </row>
    <row r="510" spans="5:5" x14ac:dyDescent="0.35">
      <c r="E510" s="29"/>
    </row>
    <row r="511" spans="5:5" x14ac:dyDescent="0.35">
      <c r="E511" s="29"/>
    </row>
    <row r="512" spans="5:5" x14ac:dyDescent="0.35">
      <c r="E512" s="29"/>
    </row>
    <row r="513" spans="5:5" x14ac:dyDescent="0.35">
      <c r="E513" s="29"/>
    </row>
    <row r="514" spans="5:5" x14ac:dyDescent="0.35">
      <c r="E514" s="29"/>
    </row>
    <row r="515" spans="5:5" x14ac:dyDescent="0.35">
      <c r="E515" s="29"/>
    </row>
    <row r="516" spans="5:5" x14ac:dyDescent="0.35">
      <c r="E516" s="29"/>
    </row>
    <row r="517" spans="5:5" x14ac:dyDescent="0.35">
      <c r="E517" s="29"/>
    </row>
    <row r="518" spans="5:5" x14ac:dyDescent="0.35">
      <c r="E518" s="29"/>
    </row>
    <row r="519" spans="5:5" x14ac:dyDescent="0.35">
      <c r="E519" s="29"/>
    </row>
    <row r="520" spans="5:5" x14ac:dyDescent="0.35">
      <c r="E520" s="29"/>
    </row>
    <row r="521" spans="5:5" x14ac:dyDescent="0.35">
      <c r="E521" s="29"/>
    </row>
  </sheetData>
  <sheetProtection algorithmName="SHA-512" hashValue="XcsDNXE8XMjjPMpXOvjawB4QUl2E4ddKUaf9QMvl1Ac87Q6JVnxtqMXN+EvGEw1L/q50JXbcJ01g9jmU31LBBQ==" saltValue="PhF0BiK8eocfMicfNWBgG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15</vt:i4>
      </vt:variant>
    </vt:vector>
  </HeadingPairs>
  <TitlesOfParts>
    <vt:vector size="17" baseType="lpstr">
      <vt:lpstr>Ansøgning</vt:lpstr>
      <vt:lpstr>Lister</vt:lpstr>
      <vt:lpstr>AndenRefperiodeRealiseretOmsætning</vt:lpstr>
      <vt:lpstr>FastholdeUdbetaling</vt:lpstr>
      <vt:lpstr>KompPerSlut</vt:lpstr>
      <vt:lpstr>KompPerStart</vt:lpstr>
      <vt:lpstr>NegativtResultat</vt:lpstr>
      <vt:lpstr>OpgørelseAfSenesteResultat</vt:lpstr>
      <vt:lpstr>PeriodeNegativtResultat</vt:lpstr>
      <vt:lpstr>Ref_FasteOmk_StiftelsesdatoEfter1.Dec2019</vt:lpstr>
      <vt:lpstr>Ref_FasteOmk_StiftetEfter1.Dec2019</vt:lpstr>
      <vt:lpstr>ReferenceperiodeRealiseretOmsætning</vt:lpstr>
      <vt:lpstr>RefOmsætning_StiftetEfter1.Aug.2020</vt:lpstr>
      <vt:lpstr>RefOmsætning_StiftetEfter1.Dec.2019</vt:lpstr>
      <vt:lpstr>Refperiode_Fasteomkostninger</vt:lpstr>
      <vt:lpstr>ÅbningsforbudFørsteDag</vt:lpstr>
      <vt:lpstr>ÅbningsforbudSidsteDag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Hjerrild Bech</dc:creator>
  <cp:lastModifiedBy>Simon Hjerrild Bech</cp:lastModifiedBy>
  <dcterms:created xsi:type="dcterms:W3CDTF">2020-08-10T09:06:01Z</dcterms:created>
  <dcterms:modified xsi:type="dcterms:W3CDTF">2021-06-03T13:58:00Z</dcterms:modified>
</cp:coreProperties>
</file>