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ENHEDER\KU\Musik og scenekunst\Personmapper\Simon\COVID-19-ordninger\FasteOmkostninger_Marts-Juli\"/>
    </mc:Choice>
  </mc:AlternateContent>
  <bookViews>
    <workbookView xWindow="0" yWindow="0" windowWidth="16460" windowHeight="4800"/>
  </bookViews>
  <sheets>
    <sheet name="Ansøgning" sheetId="1" r:id="rId1"/>
    <sheet name="Afrapportering" sheetId="3" state="hidden" r:id="rId2"/>
    <sheet name="Lister" sheetId="2" state="hidden" r:id="rId3"/>
  </sheets>
  <definedNames>
    <definedName name="AndenRefperiodeRealiseretOmsætning">Lister!$G$2:$G$255</definedName>
    <definedName name="FastholdeUdbetaling">Lister!$E$9:$E$11</definedName>
    <definedName name="NegativtResultat">Lister!$M$2:$M$4</definedName>
    <definedName name="OpgørelseAfSenesteResultat">Lister!$M$7:$M$12</definedName>
    <definedName name="PeriodeNegativtResultat">Lister!$M$7:$M$12</definedName>
    <definedName name="ReferenceperiodeRealiseretOmsætning">Lister!$E$2:$E$6</definedName>
    <definedName name="Refperiode_Fasteomkostninger">Lister!$K$2:$K$4</definedName>
    <definedName name="RefperiodeNystiftetInstitution">Lister!$I$2:$I$101</definedName>
    <definedName name="ÅbningsforbudFørsteDag">Lister!$A$2:$A$121</definedName>
    <definedName name="ÅbningsforbudSidsteDag">Lister!$C$2:$C$122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6" i="1" l="1"/>
  <c r="B45" i="1"/>
  <c r="B49" i="1"/>
  <c r="B38" i="1" l="1"/>
  <c r="B64" i="1" l="1"/>
  <c r="B33" i="3" l="1"/>
  <c r="B34" i="3" l="1"/>
  <c r="B41" i="3" s="1"/>
  <c r="B65" i="1"/>
  <c r="B72" i="1" s="1"/>
  <c r="B61" i="1" l="1"/>
  <c r="B32" i="3" l="1"/>
  <c r="B31" i="3" l="1"/>
  <c r="B17" i="3" l="1"/>
  <c r="B16" i="3"/>
  <c r="A21" i="1"/>
  <c r="A17" i="3" s="1"/>
  <c r="A20" i="1"/>
  <c r="A16" i="3" s="1"/>
  <c r="B5" i="3"/>
  <c r="B6" i="3"/>
  <c r="B7" i="3"/>
  <c r="B4" i="3"/>
  <c r="B22" i="1" l="1"/>
  <c r="B18" i="3" s="1"/>
  <c r="B20" i="3" s="1"/>
  <c r="B21" i="3" s="1"/>
  <c r="B22" i="3" s="1"/>
  <c r="B23" i="3" s="1"/>
  <c r="B25" i="3" l="1"/>
  <c r="B27" i="3" s="1"/>
  <c r="B44" i="3" s="1"/>
  <c r="B47" i="1"/>
  <c r="B39" i="1"/>
  <c r="B41" i="1" s="1"/>
  <c r="B42" i="1" s="1"/>
  <c r="A39" i="1"/>
  <c r="A28" i="1"/>
  <c r="B44" i="1"/>
  <c r="B39" i="3" l="1"/>
  <c r="B40" i="3" s="1"/>
  <c r="B51" i="1"/>
  <c r="B78" i="1" l="1"/>
  <c r="B80" i="1" s="1"/>
  <c r="B43" i="3" l="1"/>
  <c r="B46" i="3" s="1"/>
  <c r="B70" i="1"/>
  <c r="B71" i="1" s="1"/>
</calcChain>
</file>

<file path=xl/sharedStrings.xml><?xml version="1.0" encoding="utf-8"?>
<sst xmlns="http://schemas.openxmlformats.org/spreadsheetml/2006/main" count="173" uniqueCount="102">
  <si>
    <r>
      <t xml:space="preserve">Alle hvide felter i kolonne B </t>
    </r>
    <r>
      <rPr>
        <u/>
        <sz val="11"/>
        <color theme="1"/>
        <rFont val="Calibri"/>
        <family val="2"/>
        <scheme val="minor"/>
      </rPr>
      <t>skal</t>
    </r>
    <r>
      <rPr>
        <sz val="11"/>
        <color theme="1"/>
        <rFont val="Calibri"/>
        <family val="2"/>
        <scheme val="minor"/>
      </rPr>
      <t xml:space="preserve"> udfyldes. Hvis beløbet er 0, oplyses dette. De grå felter beregnes automatisk.
Enkelte grå felter kan skifte til hvid undervejs afhængig af de indtastede oplysninger; disse skal i så fald udfyldes.</t>
    </r>
  </si>
  <si>
    <t>Institutionsnavn</t>
  </si>
  <si>
    <t>Indtast navn</t>
  </si>
  <si>
    <t>CVR-nr.</t>
  </si>
  <si>
    <t>Indtast CVR-nr.</t>
  </si>
  <si>
    <t>Kompensationsperiode start</t>
  </si>
  <si>
    <t>Kompensationsperiode slut</t>
  </si>
  <si>
    <t>Vælg/Indtast</t>
  </si>
  <si>
    <t>Forventet kommerciel omsætning i kompensationsperioden</t>
  </si>
  <si>
    <t>Indtast beløb</t>
  </si>
  <si>
    <t>Vælg referenceperiode for realiseret omsætning</t>
  </si>
  <si>
    <t>OBS. Kun ved anden referenceperiode under særlige omstændigheder: Referenceperiode start</t>
  </si>
  <si>
    <t>OBS. Kun ved anden referenceperiode under særlige omstændigheder: Referenceperiode slut</t>
  </si>
  <si>
    <t>OBS. Kun for institutioner stiftet efter 1. dec. 2019: Referenceperiode start</t>
  </si>
  <si>
    <t>OBS. Kun for institutioner stifter efter 1. dec. 2019: Referenceperiode slut</t>
  </si>
  <si>
    <t>Vælg referenceperiode for realiserede faste omkostninger</t>
  </si>
  <si>
    <t>OBS. Kun for institutioner stiftet efter 1. dec. 2019: Referenceperiode slut</t>
  </si>
  <si>
    <t>Husleje</t>
  </si>
  <si>
    <t>Leje- og leasingomkostninger</t>
  </si>
  <si>
    <t>Vedligeholdelse af materielle anlægsaktiver og lejede/leasede aktiver</t>
  </si>
  <si>
    <t>Omkostninger til el og opvarmning</t>
  </si>
  <si>
    <t>Ejendomskatter</t>
  </si>
  <si>
    <t>Rengøring</t>
  </si>
  <si>
    <t>Afskrivninger af materielle og immaterielle anlægsaktiver</t>
  </si>
  <si>
    <t>Øvrige realiserede faste omkostninger</t>
  </si>
  <si>
    <t>Forventede faste omkostninger i kompensationsperioden</t>
  </si>
  <si>
    <t>Afvigelse i pct.</t>
  </si>
  <si>
    <t>Begrundelse hvis afvigelse større end 10 pct.</t>
  </si>
  <si>
    <t>FORVENTET KOMPENSATIONSBELØB I ALT</t>
  </si>
  <si>
    <t>Hvis institutionens seneste resultat er negativt, reduceres kompensationsbeløbet. Dog gælder en række undtagelser. Udfyld venligst nedenfor.</t>
  </si>
  <si>
    <t>Er institutionens seneste resultat negativt?</t>
  </si>
  <si>
    <t>Reduktion af kompensationsbeløb</t>
  </si>
  <si>
    <t>Forventet variable omkostninger i kompensationsperioden</t>
  </si>
  <si>
    <t>Forventet resultat i kompensationsperioden</t>
  </si>
  <si>
    <t>Hvis reduktionen er mere end 50 pct. af kompensationsbeløbet, kan Slots- og Kulturstyrelsen efter en konkret vurdering af institutionens forventede negative resultat og variable omkostninger i kompensationsperioden fastholde en udbetaling på 50 pct. af kompensationsbeløbet.</t>
  </si>
  <si>
    <t>Der ydes godtgørelse for 80 pct. af udgifterne til revisorerklæring, såfremt ansøgningen udløser kompensation.</t>
  </si>
  <si>
    <t>Godtgørelsen til revision kan maksimalt udgøre 16.000 kr. ekskl. moms.</t>
  </si>
  <si>
    <t>Revisorudgifter ekskl. moms</t>
  </si>
  <si>
    <t>Godtgørelse af revisorudgifter</t>
  </si>
  <si>
    <t>KOMPENSATIONSBELØB INKL. GODTGØRELSE AF REVISORUDGIFTER SAMT REDUKTION VED NEGATIVT RESULTAT</t>
  </si>
  <si>
    <t>Forventet omsætning i kompensationsperioden</t>
  </si>
  <si>
    <t>Referenceperiode realiseret omsætning</t>
  </si>
  <si>
    <t>Anden referenceperiode (kun ved særlige omstændigheder)</t>
  </si>
  <si>
    <t>Op-/nedskaleret kommerciel omsætning svarende til kompensationsperioden</t>
  </si>
  <si>
    <t>Referenceperiode faste omkostninger</t>
  </si>
  <si>
    <t>01-11-2019 til 29-02-2020</t>
  </si>
  <si>
    <t>Institution stiftet efter 1. dec. 2019</t>
  </si>
  <si>
    <t>Forventet kommerciel omsætningsnedgang i kompensationsperioden</t>
  </si>
  <si>
    <t>Kompensationssats</t>
  </si>
  <si>
    <t>Kommerciel omsætnings andel af samlet omsætning</t>
  </si>
  <si>
    <t>Indplacering i trappemodel</t>
  </si>
  <si>
    <t>Forventet foreløbig kompensationsbeløb</t>
  </si>
  <si>
    <t>Forventet kommerciel omsætning i perioden med åbningsforbud</t>
  </si>
  <si>
    <t>Negativt resultat</t>
  </si>
  <si>
    <t>Ja</t>
  </si>
  <si>
    <t>Nej</t>
  </si>
  <si>
    <t>Periode for negativt resultat</t>
  </si>
  <si>
    <t>Årsregnskab med balancedag den 28. februar 2019 eller senere</t>
  </si>
  <si>
    <t>Halvårsregnskab med balancedag den 31. august 2019 eller senere</t>
  </si>
  <si>
    <t>Kvartalsregnskab med balancedag den 30. november 2019 eller senere</t>
  </si>
  <si>
    <t>Årets resultat for kalenderåret 2019</t>
  </si>
  <si>
    <t>Budgetteret resultat for kompensationsperioden, hvis COVID-19 ikke var en realitet</t>
  </si>
  <si>
    <t>Dato for første dag med åbningsforbud</t>
  </si>
  <si>
    <t>Dato for sidste dag med åbningsforbud</t>
  </si>
  <si>
    <t>Første dag med åbningsforbud</t>
  </si>
  <si>
    <t>Sidste dag med åbningsforbud</t>
  </si>
  <si>
    <t>Åbningsforbud ikke ophævet pr. 8. juli 2020</t>
  </si>
  <si>
    <t>01-04-2019 til 31-07-2019</t>
  </si>
  <si>
    <t>Fastholde udbetaling på 50 pct. af kompensationsbeløb</t>
  </si>
  <si>
    <t>Intet åbningsforbud</t>
  </si>
  <si>
    <t>Slots- og Kulturstyrelsen vurderer, at det seneste resultat skyldes ekstraordinære omstændigheder</t>
  </si>
  <si>
    <t>Reduktion af kompensationsbeløb i pct. af forventet kompensationsbeløb</t>
  </si>
  <si>
    <t>Fastholde udbetaling på 50 pct. af kompensationsbeløbet</t>
  </si>
  <si>
    <t>Faktiske faste omkostninger i kompensationsperioden</t>
  </si>
  <si>
    <t>Faktisk omsætning i kompensationsperioden</t>
  </si>
  <si>
    <t>Faktisk kommerciel omsætning i kompensationsperioden</t>
  </si>
  <si>
    <t>Faktisk kommerciel omsætning i perioden med åbningsforbud</t>
  </si>
  <si>
    <t>Faktisk kommerciel omsætningsnedgang i kompensationsperioden</t>
  </si>
  <si>
    <t>Faktisk foreløbig kompensationsbeløb</t>
  </si>
  <si>
    <t>FAKTISK KOMPENSATIONSBELØB I ALT</t>
  </si>
  <si>
    <t>Er institutionens forventede omsætning i kompensationsperioden fratrukket forventede faste og variable omkostninger lig det forventede underskud?</t>
  </si>
  <si>
    <t>Er det forventede resultat for kompensationsperioden inklusiv 50 pct. af kompensation mindre end det seneste resultat (skaleret til kompensationsperiodens længde)</t>
  </si>
  <si>
    <t>Slots- og Kulturstyrelsen fastholder en udbetaling på 50 pct. af kompensationsbeløbet</t>
  </si>
  <si>
    <t>Oplys det faktiske resultat for kompensationsperioden</t>
  </si>
  <si>
    <t>Har Slots- og Kulturstyrelsen vurderet, at institutionens seneste resultat er negativt som følge af ekstraordinære omstændigheder?</t>
  </si>
  <si>
    <t>Hvis institutionens seneste resultat er negativt, skal det faktiske resultat og de faktiske variable omkostninger for kompensationsperioden oplyses.</t>
  </si>
  <si>
    <t>Reduktion af kompensationsbeløb i pct. af faktisk kompensationsbeløb</t>
  </si>
  <si>
    <t>Institutionens seneste negative resultat som oplyst i ansøgningen</t>
  </si>
  <si>
    <t>Er institutionens faktiske omsætning i kompensationsperioden fratrukket faktiske faste og variable omkostninger lig det faktiske resultat i kompensationsperioden?</t>
  </si>
  <si>
    <t>Er det faktiske resultat for kompensationsperioden inklusiv 50 pct. af kompensation mindre end det seneste resultat (skaleret til kompensationsperiodens længde)?</t>
  </si>
  <si>
    <t>Oplys de faktiske varible omkostninger i kompensationsperioden</t>
  </si>
  <si>
    <t>FAKTISK KOMPENSATIONSBELØB INKL. REDUKTION VED NEGATIVT RESULTAT</t>
  </si>
  <si>
    <t>FORVENTET KOMPENSATIONSBELØB INKL. REDUKTION VED NEGATIVT RESULTAT</t>
  </si>
  <si>
    <t>TILBAGEBETALING (-), EFTERBETALING (+)</t>
  </si>
  <si>
    <t>Indtast resultat</t>
  </si>
  <si>
    <t>Hvis ja i B55, er det seneste resultat negativt som følge af ekstraordinære omstændigheder?</t>
  </si>
  <si>
    <t>Hvis ja i B58, er institutionens resultat med balancedag i 2017, 2018 og 2019 samlet set positivt?</t>
  </si>
  <si>
    <t>Hvis nej i B59, er institutionens resultat positivt for hvert af de 3 regnskabsår med balancedag i 2016, 2017 og 2018?</t>
  </si>
  <si>
    <t>Bilag til kompensation af faste omkostninger - ansøgning for perioden 9. marts-8. juli (version 8)</t>
  </si>
  <si>
    <t>Hvis ja i B55, oplys det seneste resultat</t>
  </si>
  <si>
    <t>Hvis ja i B55, oplys perioden for det seneste resultat</t>
  </si>
  <si>
    <t>Bilag til kompensation af faste omkostninger - ansøgning for perioden 9. marts-8. juli (version 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</si>
</sst>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r.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81">
    <xf numFmtId="0" fontId="0" fillId="0" borderId="0" xfId="0"/>
    <xf numFmtId="0" fontId="1" fillId="0" borderId="1" xfId="0" applyFont="1" applyBorder="1" applyProtection="1">
      <protection hidden="1"/>
    </xf>
    <xf numFmtId="0" fontId="0" fillId="2" borderId="0" xfId="0" applyFont="1" applyFill="1" applyBorder="1" applyAlignment="1" applyProtection="1">
      <alignment wrapText="1"/>
      <protection hidden="1"/>
    </xf>
    <xf numFmtId="0" fontId="1" fillId="0" borderId="0" xfId="0" applyFont="1" applyBorder="1" applyProtection="1">
      <protection hidden="1"/>
    </xf>
    <xf numFmtId="0" fontId="0" fillId="0" borderId="0" xfId="0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  <xf numFmtId="0" fontId="0" fillId="0" borderId="0" xfId="0" applyNumberFormat="1" applyAlignment="1" applyProtection="1">
      <alignment horizontal="right"/>
      <protection locked="0"/>
    </xf>
    <xf numFmtId="0" fontId="1" fillId="2" borderId="0" xfId="0" applyFont="1" applyFill="1" applyProtection="1">
      <protection hidden="1"/>
    </xf>
    <xf numFmtId="0" fontId="0" fillId="0" borderId="0" xfId="0" applyNumberFormat="1"/>
    <xf numFmtId="0" fontId="0" fillId="0" borderId="0" xfId="0" applyProtection="1">
      <protection hidden="1"/>
    </xf>
    <xf numFmtId="164" fontId="0" fillId="0" borderId="0" xfId="0" applyNumberFormat="1" applyAlignment="1" applyProtection="1">
      <alignment horizontal="right"/>
      <protection locked="0"/>
    </xf>
    <xf numFmtId="0" fontId="0" fillId="2" borderId="0" xfId="0" applyFill="1" applyProtection="1">
      <protection hidden="1"/>
    </xf>
    <xf numFmtId="164" fontId="0" fillId="2" borderId="0" xfId="0" applyNumberFormat="1" applyFill="1" applyProtection="1">
      <protection hidden="1"/>
    </xf>
    <xf numFmtId="0" fontId="1" fillId="0" borderId="0" xfId="0" applyFont="1" applyFill="1" applyProtection="1">
      <protection hidden="1"/>
    </xf>
    <xf numFmtId="0" fontId="0" fillId="0" borderId="2" xfId="0" applyFill="1" applyBorder="1" applyProtection="1">
      <protection hidden="1"/>
    </xf>
    <xf numFmtId="164" fontId="0" fillId="0" borderId="2" xfId="0" applyNumberFormat="1" applyBorder="1" applyAlignment="1" applyProtection="1">
      <alignment horizontal="right"/>
      <protection locked="0"/>
    </xf>
    <xf numFmtId="0" fontId="0" fillId="0" borderId="0" xfId="0" applyFill="1" applyBorder="1" applyProtection="1">
      <protection hidden="1"/>
    </xf>
    <xf numFmtId="0" fontId="0" fillId="0" borderId="1" xfId="0" applyFill="1" applyBorder="1" applyProtection="1">
      <protection hidden="1"/>
    </xf>
    <xf numFmtId="164" fontId="0" fillId="0" borderId="1" xfId="0" applyNumberFormat="1" applyBorder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0" fontId="0" fillId="2" borderId="0" xfId="0" applyFont="1" applyFill="1" applyProtection="1">
      <protection hidden="1"/>
    </xf>
    <xf numFmtId="10" fontId="0" fillId="2" borderId="0" xfId="0" applyNumberFormat="1" applyFill="1" applyProtection="1">
      <protection hidden="1"/>
    </xf>
    <xf numFmtId="1" fontId="0" fillId="2" borderId="0" xfId="0" applyNumberFormat="1" applyFill="1" applyProtection="1">
      <protection hidden="1"/>
    </xf>
    <xf numFmtId="0" fontId="1" fillId="2" borderId="3" xfId="0" applyFont="1" applyFill="1" applyBorder="1" applyProtection="1">
      <protection hidden="1"/>
    </xf>
    <xf numFmtId="164" fontId="0" fillId="2" borderId="0" xfId="0" applyNumberFormat="1" applyFill="1" applyAlignment="1" applyProtection="1">
      <alignment horizontal="right"/>
      <protection locked="0"/>
    </xf>
    <xf numFmtId="164" fontId="1" fillId="2" borderId="3" xfId="0" applyNumberFormat="1" applyFont="1" applyFill="1" applyBorder="1" applyProtection="1">
      <protection hidden="1"/>
    </xf>
    <xf numFmtId="0" fontId="0" fillId="0" borderId="0" xfId="0" applyFill="1" applyProtection="1">
      <protection hidden="1"/>
    </xf>
    <xf numFmtId="0" fontId="0" fillId="0" borderId="0" xfId="0" applyFill="1" applyAlignment="1" applyProtection="1">
      <alignment horizontal="right"/>
      <protection locked="0"/>
    </xf>
    <xf numFmtId="0" fontId="0" fillId="2" borderId="0" xfId="0" applyFill="1" applyAlignment="1" applyProtection="1">
      <alignment horizontal="right"/>
      <protection locked="0"/>
    </xf>
    <xf numFmtId="10" fontId="0" fillId="0" borderId="0" xfId="0" applyNumberFormat="1" applyFill="1"/>
    <xf numFmtId="0" fontId="0" fillId="0" borderId="0" xfId="0" applyFill="1" applyAlignment="1" applyProtection="1">
      <alignment wrapText="1"/>
      <protection hidden="1"/>
    </xf>
    <xf numFmtId="0" fontId="1" fillId="0" borderId="2" xfId="0" applyFont="1" applyBorder="1" applyProtection="1">
      <protection hidden="1"/>
    </xf>
    <xf numFmtId="0" fontId="1" fillId="2" borderId="1" xfId="0" applyFont="1" applyFill="1" applyBorder="1" applyProtection="1">
      <protection hidden="1"/>
    </xf>
    <xf numFmtId="164" fontId="0" fillId="2" borderId="1" xfId="0" applyNumberFormat="1" applyFill="1" applyBorder="1" applyAlignment="1" applyProtection="1">
      <protection hidden="1"/>
    </xf>
    <xf numFmtId="0" fontId="1" fillId="0" borderId="0" xfId="0" applyFont="1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Font="1" applyFill="1" applyProtection="1">
      <protection hidden="1"/>
    </xf>
    <xf numFmtId="4" fontId="0" fillId="2" borderId="0" xfId="0" applyNumberFormat="1" applyFill="1" applyAlignment="1" applyProtection="1">
      <alignment horizontal="right"/>
      <protection hidden="1"/>
    </xf>
    <xf numFmtId="4" fontId="0" fillId="0" borderId="0" xfId="0" applyNumberFormat="1" applyFill="1" applyAlignment="1" applyProtection="1">
      <alignment horizontal="right"/>
      <protection hidden="1"/>
    </xf>
    <xf numFmtId="14" fontId="0" fillId="0" borderId="0" xfId="0" applyNumberFormat="1" applyAlignment="1">
      <alignment horizontal="right"/>
    </xf>
    <xf numFmtId="14" fontId="0" fillId="0" borderId="0" xfId="0" applyNumberFormat="1" applyAlignment="1" applyProtection="1">
      <alignment horizontal="right"/>
      <protection locked="0"/>
    </xf>
    <xf numFmtId="0" fontId="1" fillId="3" borderId="3" xfId="0" applyFont="1" applyFill="1" applyBorder="1" applyProtection="1">
      <protection hidden="1"/>
    </xf>
    <xf numFmtId="164" fontId="0" fillId="3" borderId="3" xfId="0" applyNumberFormat="1" applyFill="1" applyBorder="1" applyProtection="1">
      <protection hidden="1"/>
    </xf>
    <xf numFmtId="10" fontId="0" fillId="0" borderId="0" xfId="1" applyNumberFormat="1" applyFont="1"/>
    <xf numFmtId="164" fontId="0" fillId="0" borderId="0" xfId="0" applyNumberFormat="1" applyFill="1" applyProtection="1">
      <protection locked="0"/>
    </xf>
    <xf numFmtId="0" fontId="0" fillId="3" borderId="0" xfId="0" applyFill="1" applyProtection="1">
      <protection hidden="1"/>
    </xf>
    <xf numFmtId="0" fontId="0" fillId="2" borderId="0" xfId="0" applyFont="1" applyFill="1" applyAlignment="1" applyProtection="1">
      <alignment vertical="center"/>
      <protection hidden="1"/>
    </xf>
    <xf numFmtId="0" fontId="0" fillId="2" borderId="0" xfId="0" applyNumberFormat="1" applyFont="1" applyFill="1" applyAlignment="1" applyProtection="1">
      <alignment horizontal="right" vertical="center" wrapText="1"/>
      <protection locked="0"/>
    </xf>
    <xf numFmtId="0" fontId="0" fillId="2" borderId="0" xfId="0" applyFill="1" applyAlignment="1" applyProtection="1">
      <alignment vertical="center"/>
      <protection hidden="1"/>
    </xf>
    <xf numFmtId="0" fontId="0" fillId="2" borderId="0" xfId="0" applyNumberFormat="1" applyFill="1" applyAlignment="1" applyProtection="1">
      <alignment vertical="center" wrapText="1"/>
      <protection hidden="1"/>
    </xf>
    <xf numFmtId="0" fontId="0" fillId="0" borderId="1" xfId="0" applyBorder="1" applyProtection="1">
      <protection hidden="1"/>
    </xf>
    <xf numFmtId="0" fontId="0" fillId="2" borderId="0" xfId="0" applyFill="1" applyBorder="1" applyProtection="1">
      <protection hidden="1"/>
    </xf>
    <xf numFmtId="0" fontId="0" fillId="0" borderId="0" xfId="0" applyBorder="1" applyProtection="1">
      <protection hidden="1"/>
    </xf>
    <xf numFmtId="14" fontId="0" fillId="2" borderId="0" xfId="0" applyNumberFormat="1" applyFill="1" applyProtection="1">
      <protection hidden="1"/>
    </xf>
    <xf numFmtId="0" fontId="0" fillId="0" borderId="0" xfId="0" applyNumberFormat="1" applyFill="1" applyProtection="1">
      <protection hidden="1"/>
    </xf>
    <xf numFmtId="10" fontId="0" fillId="0" borderId="0" xfId="0" applyNumberFormat="1" applyFill="1" applyProtection="1">
      <protection hidden="1"/>
    </xf>
    <xf numFmtId="164" fontId="0" fillId="0" borderId="0" xfId="0" applyNumberFormat="1" applyFill="1" applyAlignment="1" applyProtection="1">
      <alignment horizontal="right"/>
      <protection locked="0"/>
    </xf>
    <xf numFmtId="164" fontId="0" fillId="2" borderId="0" xfId="0" applyNumberFormat="1" applyFill="1" applyAlignment="1" applyProtection="1">
      <alignment horizontal="right"/>
      <protection hidden="1"/>
    </xf>
    <xf numFmtId="164" fontId="0" fillId="2" borderId="0" xfId="0" applyNumberFormat="1" applyFont="1" applyFill="1" applyProtection="1">
      <protection hidden="1"/>
    </xf>
    <xf numFmtId="0" fontId="1" fillId="2" borderId="0" xfId="0" applyFont="1" applyFill="1" applyBorder="1" applyProtection="1">
      <protection hidden="1"/>
    </xf>
    <xf numFmtId="0" fontId="0" fillId="2" borderId="0" xfId="0" applyFill="1" applyBorder="1" applyAlignment="1" applyProtection="1">
      <alignment horizontal="right"/>
      <protection hidden="1"/>
    </xf>
    <xf numFmtId="164" fontId="0" fillId="2" borderId="0" xfId="0" applyNumberFormat="1" applyFill="1" applyBorder="1" applyAlignment="1" applyProtection="1">
      <alignment horizontal="right"/>
      <protection hidden="1"/>
    </xf>
    <xf numFmtId="14" fontId="0" fillId="2" borderId="0" xfId="0" applyNumberFormat="1" applyFill="1" applyBorder="1" applyAlignment="1" applyProtection="1">
      <alignment horizontal="right"/>
      <protection hidden="1"/>
    </xf>
    <xf numFmtId="0" fontId="0" fillId="3" borderId="0" xfId="0" applyFill="1" applyAlignment="1" applyProtection="1">
      <alignment wrapText="1"/>
      <protection hidden="1"/>
    </xf>
    <xf numFmtId="0" fontId="0" fillId="2" borderId="0" xfId="0" applyFill="1" applyAlignment="1" applyProtection="1">
      <alignment wrapText="1"/>
      <protection hidden="1"/>
    </xf>
    <xf numFmtId="0" fontId="0" fillId="2" borderId="0" xfId="0" applyFill="1" applyAlignment="1" applyProtection="1">
      <alignment horizontal="right"/>
      <protection hidden="1"/>
    </xf>
    <xf numFmtId="164" fontId="0" fillId="2" borderId="0" xfId="0" applyNumberFormat="1" applyFont="1" applyFill="1" applyAlignment="1" applyProtection="1">
      <alignment horizontal="right"/>
      <protection locked="0"/>
    </xf>
    <xf numFmtId="9" fontId="0" fillId="2" borderId="0" xfId="1" applyFont="1" applyFill="1" applyAlignment="1" applyProtection="1">
      <alignment horizontal="right"/>
      <protection hidden="1"/>
    </xf>
    <xf numFmtId="0" fontId="0" fillId="2" borderId="3" xfId="0" applyFill="1" applyBorder="1" applyProtection="1">
      <protection hidden="1"/>
    </xf>
    <xf numFmtId="0" fontId="0" fillId="0" borderId="0" xfId="0" applyNumberFormat="1" applyAlignment="1" applyProtection="1">
      <alignment horizontal="right"/>
    </xf>
    <xf numFmtId="14" fontId="0" fillId="2" borderId="0" xfId="0" applyNumberFormat="1" applyFill="1" applyAlignment="1" applyProtection="1">
      <alignment horizontal="right"/>
      <protection locked="0"/>
    </xf>
    <xf numFmtId="0" fontId="0" fillId="0" borderId="0" xfId="0" applyNumberFormat="1" applyFill="1" applyAlignment="1" applyProtection="1">
      <alignment horizontal="right"/>
      <protection hidden="1"/>
    </xf>
    <xf numFmtId="0" fontId="0" fillId="0" borderId="0" xfId="0" applyNumberFormat="1" applyFill="1" applyAlignment="1" applyProtection="1">
      <alignment horizontal="right"/>
      <protection locked="0"/>
    </xf>
    <xf numFmtId="0" fontId="0" fillId="3" borderId="0" xfId="0" applyNumberFormat="1" applyFill="1" applyAlignment="1" applyProtection="1">
      <alignment horizontal="right"/>
      <protection hidden="1"/>
    </xf>
    <xf numFmtId="0" fontId="0" fillId="2" borderId="0" xfId="0" applyNumberFormat="1" applyFill="1" applyAlignment="1" applyProtection="1">
      <alignment horizontal="right"/>
      <protection hidden="1"/>
    </xf>
    <xf numFmtId="0" fontId="0" fillId="0" borderId="0" xfId="0" applyNumberFormat="1" applyFill="1"/>
    <xf numFmtId="164" fontId="0" fillId="2" borderId="3" xfId="0" applyNumberFormat="1" applyFill="1" applyBorder="1" applyProtection="1">
      <protection hidden="1"/>
    </xf>
    <xf numFmtId="0" fontId="0" fillId="0" borderId="0" xfId="0" applyAlignment="1" applyProtection="1">
      <protection hidden="1"/>
    </xf>
    <xf numFmtId="0" fontId="0" fillId="2" borderId="0" xfId="0" applyFont="1" applyFill="1" applyAlignment="1" applyProtection="1">
      <alignment horizontal="right"/>
      <protection locked="0"/>
    </xf>
    <xf numFmtId="0" fontId="0" fillId="0" borderId="0" xfId="0" applyAlignment="1" applyProtection="1">
      <alignment vertical="center" wrapText="1"/>
      <protection hidden="1"/>
    </xf>
  </cellXfs>
  <cellStyles count="2">
    <cellStyle name="Normal" xfId="0" builtinId="0"/>
    <cellStyle name="Procent" xfId="1" builtinId="5"/>
  </cellStyles>
  <dxfs count="24">
    <dxf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0"/>
  <sheetViews>
    <sheetView tabSelected="1" zoomScale="90" zoomScaleNormal="90" workbookViewId="0"/>
  </sheetViews>
  <sheetFormatPr defaultRowHeight="14.5" x14ac:dyDescent="0.35"/>
  <cols>
    <col min="1" max="1" width="98.54296875" customWidth="1"/>
    <col min="2" max="2" width="53.1796875" customWidth="1"/>
    <col min="3" max="3" width="17.54296875" customWidth="1"/>
  </cols>
  <sheetData>
    <row r="1" spans="1:2" x14ac:dyDescent="0.35">
      <c r="A1" s="1" t="s">
        <v>101</v>
      </c>
      <c r="B1" s="51"/>
    </row>
    <row r="2" spans="1:2" ht="29" x14ac:dyDescent="0.35">
      <c r="A2" s="2" t="s">
        <v>0</v>
      </c>
      <c r="B2" s="52"/>
    </row>
    <row r="3" spans="1:2" x14ac:dyDescent="0.35">
      <c r="A3" s="3"/>
      <c r="B3" s="53"/>
    </row>
    <row r="4" spans="1:2" x14ac:dyDescent="0.35">
      <c r="A4" s="3" t="s">
        <v>1</v>
      </c>
      <c r="B4" s="4" t="s">
        <v>2</v>
      </c>
    </row>
    <row r="5" spans="1:2" x14ac:dyDescent="0.35">
      <c r="A5" s="5" t="s">
        <v>3</v>
      </c>
      <c r="B5" s="6" t="s">
        <v>4</v>
      </c>
    </row>
    <row r="6" spans="1:2" x14ac:dyDescent="0.35">
      <c r="A6" s="5" t="s">
        <v>62</v>
      </c>
      <c r="B6" s="41" t="s">
        <v>7</v>
      </c>
    </row>
    <row r="7" spans="1:2" x14ac:dyDescent="0.35">
      <c r="A7" s="5" t="s">
        <v>63</v>
      </c>
      <c r="B7" s="41" t="s">
        <v>7</v>
      </c>
    </row>
    <row r="8" spans="1:2" x14ac:dyDescent="0.35">
      <c r="A8" s="7" t="s">
        <v>5</v>
      </c>
      <c r="B8" s="54">
        <v>43899</v>
      </c>
    </row>
    <row r="9" spans="1:2" x14ac:dyDescent="0.35">
      <c r="A9" s="7" t="s">
        <v>6</v>
      </c>
      <c r="B9" s="54">
        <v>44020</v>
      </c>
    </row>
    <row r="10" spans="1:2" x14ac:dyDescent="0.35">
      <c r="A10" s="5"/>
      <c r="B10" s="8"/>
    </row>
    <row r="11" spans="1:2" x14ac:dyDescent="0.35">
      <c r="A11" s="5" t="s">
        <v>40</v>
      </c>
      <c r="B11" s="10" t="s">
        <v>9</v>
      </c>
    </row>
    <row r="12" spans="1:2" x14ac:dyDescent="0.35">
      <c r="A12" s="5" t="s">
        <v>8</v>
      </c>
      <c r="B12" s="10" t="s">
        <v>9</v>
      </c>
    </row>
    <row r="13" spans="1:2" x14ac:dyDescent="0.35">
      <c r="A13" s="7" t="s">
        <v>52</v>
      </c>
      <c r="B13" s="24" t="s">
        <v>9</v>
      </c>
    </row>
    <row r="14" spans="1:2" x14ac:dyDescent="0.35">
      <c r="A14" s="5"/>
      <c r="B14" s="70"/>
    </row>
    <row r="15" spans="1:2" x14ac:dyDescent="0.35">
      <c r="A15" s="5" t="s">
        <v>10</v>
      </c>
      <c r="B15" s="6" t="s">
        <v>7</v>
      </c>
    </row>
    <row r="16" spans="1:2" x14ac:dyDescent="0.35">
      <c r="A16" s="7" t="s">
        <v>11</v>
      </c>
      <c r="B16" s="71" t="s">
        <v>7</v>
      </c>
    </row>
    <row r="17" spans="1:2" x14ac:dyDescent="0.35">
      <c r="A17" s="7" t="s">
        <v>12</v>
      </c>
      <c r="B17" s="71" t="s">
        <v>7</v>
      </c>
    </row>
    <row r="18" spans="1:2" x14ac:dyDescent="0.35">
      <c r="A18" s="7" t="s">
        <v>13</v>
      </c>
      <c r="B18" s="71" t="s">
        <v>7</v>
      </c>
    </row>
    <row r="19" spans="1:2" x14ac:dyDescent="0.35">
      <c r="A19" s="7" t="s">
        <v>14</v>
      </c>
      <c r="B19" s="71" t="s">
        <v>7</v>
      </c>
    </row>
    <row r="20" spans="1:2" x14ac:dyDescent="0.35">
      <c r="A20" s="37" t="str">
        <f>"Realiseret omsætning i alt i perioden "&amp;IF($B$15="Anden referenceperiode (kun ved særlige omstændigheder)",IF(OR($B$16="Vælg/Indtast",$B$17="Vælg/Indtast"),"",TEXT($B$16,"dd-mm-åååå")&amp;" til "&amp;TEXT($B$17,"dd-mm-åååå")),IF($B$15="Institution stiftet efter 1. dec. 2019",IF(OR($B$18="Vælg/Indtast",$B$19="Vælg/Indtast"),"",TEXT($B$18,"dd-mm-åååå")&amp;" til "&amp;TEXT($B$19,"dd-mm-åååå")),IF($B$15="Vælg/Indtast","",$B$15)))</f>
        <v xml:space="preserve">Realiseret omsætning i alt i perioden </v>
      </c>
      <c r="B20" s="57" t="s">
        <v>9</v>
      </c>
    </row>
    <row r="21" spans="1:2" x14ac:dyDescent="0.35">
      <c r="A21" s="37" t="str">
        <f>"Realiseret kommerciel omsætning i alt i perioden "&amp;IF($B$15="Anden referenceperiode (kun ved særlige omstændigheder)",IF(OR($B$16="Vælg/Indtast",$B$17="Vælg/Indtast"),"",TEXT($B$16,"dd-mm-åååå")&amp;" til "&amp;TEXT($B$17,"dd-mm-åååå")),IF($B$15="Institution stiftet efter 1. dec. 2019",IF(OR($B$18="Vælg/Indtast",$B$19="Vælg/Indtast"),"",TEXT($B$18,"dd-mm-åååå")&amp;" til "&amp;TEXT($B$19,"dd-mm-åååå")),IF($B$15="Vælg/Indtast","",$B$15)))</f>
        <v xml:space="preserve">Realiseret kommerciel omsætning i alt i perioden </v>
      </c>
      <c r="B21" s="57" t="s">
        <v>9</v>
      </c>
    </row>
    <row r="22" spans="1:2" x14ac:dyDescent="0.35">
      <c r="A22" s="20" t="s">
        <v>43</v>
      </c>
      <c r="B22" s="58" t="str">
        <f>IFERROR(IF(OR(B15="Vælg/Indtast",B21="",B21="Indtast beløb"),"",IF(B15="01-04-2019 til 31-07-2019",B21*(_xlfn.DAYS(B9,B8)+1)/(_xlfn.DAYS(DATE(2019,7,31),DATE(2019,4,1))+1),IF(B15="01-11-2019 til 29-02-2020",B21*(_xlfn.DAYS(B9,B8)+1)/(_xlfn.DAYS(DATE(2020,2,29),DATE(2019,11,1))+1),IF(B15="Anden referenceperiode (kun ved særlige omstændigheder)",B21*(_xlfn.DAYS(B9,B8)+1)/(_xlfn.DAYS(B17,B16)+1),IF(B15="Institution stiftet efter 1. dec. 2019",B21*(_xlfn.DAYS(B9,B8)+1)/(_xlfn.DAYS(B19,B18)+1)))))),"")</f>
        <v/>
      </c>
    </row>
    <row r="23" spans="1:2" x14ac:dyDescent="0.35">
      <c r="A23" s="37"/>
      <c r="B23" s="72"/>
    </row>
    <row r="24" spans="1:2" x14ac:dyDescent="0.35">
      <c r="A24" s="5" t="s">
        <v>15</v>
      </c>
      <c r="B24" s="73" t="s">
        <v>7</v>
      </c>
    </row>
    <row r="25" spans="1:2" x14ac:dyDescent="0.35">
      <c r="A25" s="7" t="s">
        <v>13</v>
      </c>
      <c r="B25" s="71" t="s">
        <v>7</v>
      </c>
    </row>
    <row r="26" spans="1:2" x14ac:dyDescent="0.35">
      <c r="A26" s="7" t="s">
        <v>16</v>
      </c>
      <c r="B26" s="71" t="s">
        <v>7</v>
      </c>
    </row>
    <row r="27" spans="1:2" x14ac:dyDescent="0.35">
      <c r="A27" s="37"/>
      <c r="B27" s="72"/>
    </row>
    <row r="28" spans="1:2" x14ac:dyDescent="0.35">
      <c r="A28" s="7" t="str">
        <f>"Oplys realiserede faste omkostninger "&amp;IF(B24="Vælg/Indtast","",IF(B24="Institution stiftet efter 1. dec. 2019",IF(OR(B25="",B25="Vælg/Indtast"),"","i perioden "&amp;TEXT(B25,"dd-mm-åååå")&amp;" til "&amp;TEXT(B26,"dd-mm-åååå")),IF(B24="01-11-2019 til 29-02-2020","i perioden "&amp;B24)))&amp;" herunder."</f>
        <v>Oplys realiserede faste omkostninger  herunder.</v>
      </c>
      <c r="B28" s="38"/>
    </row>
    <row r="29" spans="1:2" x14ac:dyDescent="0.35">
      <c r="A29" s="13"/>
      <c r="B29" s="72"/>
    </row>
    <row r="30" spans="1:2" x14ac:dyDescent="0.35">
      <c r="A30" s="14" t="s">
        <v>17</v>
      </c>
      <c r="B30" s="15" t="s">
        <v>9</v>
      </c>
    </row>
    <row r="31" spans="1:2" x14ac:dyDescent="0.35">
      <c r="A31" s="16" t="s">
        <v>18</v>
      </c>
      <c r="B31" s="10" t="s">
        <v>9</v>
      </c>
    </row>
    <row r="32" spans="1:2" x14ac:dyDescent="0.35">
      <c r="A32" s="16" t="s">
        <v>19</v>
      </c>
      <c r="B32" s="10" t="s">
        <v>9</v>
      </c>
    </row>
    <row r="33" spans="1:3" x14ac:dyDescent="0.35">
      <c r="A33" s="16" t="s">
        <v>20</v>
      </c>
      <c r="B33" s="10" t="s">
        <v>9</v>
      </c>
    </row>
    <row r="34" spans="1:3" x14ac:dyDescent="0.35">
      <c r="A34" s="16" t="s">
        <v>21</v>
      </c>
      <c r="B34" s="10" t="s">
        <v>9</v>
      </c>
    </row>
    <row r="35" spans="1:3" x14ac:dyDescent="0.35">
      <c r="A35" s="16" t="s">
        <v>22</v>
      </c>
      <c r="B35" s="10" t="s">
        <v>9</v>
      </c>
    </row>
    <row r="36" spans="1:3" x14ac:dyDescent="0.35">
      <c r="A36" s="16" t="s">
        <v>23</v>
      </c>
      <c r="B36" s="10" t="s">
        <v>9</v>
      </c>
    </row>
    <row r="37" spans="1:3" x14ac:dyDescent="0.35">
      <c r="A37" s="17" t="s">
        <v>24</v>
      </c>
      <c r="B37" s="18" t="s">
        <v>9</v>
      </c>
    </row>
    <row r="38" spans="1:3" x14ac:dyDescent="0.35">
      <c r="A38" s="13"/>
      <c r="B38" s="72" t="str">
        <f>IF(ISNUMBER(B37),IF(B37/B39&gt;0.2,"Ansøger skal indsende en udspecificeret liste over de øvrige realiserede faste omkostninger i referenceperioden samt de øvrige forventede faste omkostninger i kompensationsperioden.",""),"")</f>
        <v/>
      </c>
    </row>
    <row r="39" spans="1:3" x14ac:dyDescent="0.35">
      <c r="A39" s="7" t="str">
        <f>"Realiserede faste omkostninger "&amp;IF(B24="Vælg/Indtast","",IF(B24="Institution stiftet efter 1. dec. 2019",IF(OR(B25="",B26=""),"","i perioden "&amp;TEXT(B25,"dd-mm-åååå")&amp;" til "&amp;TEXT(B26,"dd-mm-åååå")),IF(B24="01-11-2019 til 29-02-2020","i perioden "&amp;B24)))</f>
        <v xml:space="preserve">Realiserede faste omkostninger </v>
      </c>
      <c r="B39" s="59" t="str">
        <f>IF(SUM(B30:B37)=0,"",SUM(B30:B37))</f>
        <v/>
      </c>
    </row>
    <row r="40" spans="1:3" x14ac:dyDescent="0.35">
      <c r="A40" s="5" t="s">
        <v>25</v>
      </c>
      <c r="B40" s="10" t="s">
        <v>9</v>
      </c>
    </row>
    <row r="41" spans="1:3" x14ac:dyDescent="0.35">
      <c r="A41" s="20" t="s">
        <v>26</v>
      </c>
      <c r="B41" s="21" t="str">
        <f>IFERROR(IF(AND(ISNUMBER(B39),ISNUMBER(B40)),(B40-B39)/B39,""),"")</f>
        <v/>
      </c>
    </row>
    <row r="42" spans="1:3" x14ac:dyDescent="0.35">
      <c r="A42" s="49" t="s">
        <v>27</v>
      </c>
      <c r="B42" s="50" t="str">
        <f>IFERROR(IF(ISNUMBER(B41),IF(B41&gt;0.1,"Ansøger skal vedlægge et bilag, der forklarer, hvad afvigelsen skyldes, og hvorfor den ikke kunne afværges.",""),""),"")</f>
        <v/>
      </c>
    </row>
    <row r="43" spans="1:3" x14ac:dyDescent="0.35">
      <c r="A43" s="9"/>
      <c r="B43" s="55"/>
    </row>
    <row r="44" spans="1:3" x14ac:dyDescent="0.35">
      <c r="A44" s="7" t="s">
        <v>47</v>
      </c>
      <c r="B44" s="21" t="str">
        <f>IFERROR(IF(OR(B12="",B21=""),"",(B22-B12)/B22),"")</f>
        <v/>
      </c>
    </row>
    <row r="45" spans="1:3" x14ac:dyDescent="0.35">
      <c r="A45" s="7" t="s">
        <v>50</v>
      </c>
      <c r="B45" s="22" t="str">
        <f>IF(B44="","",IF(AND($B$44&gt;=0.8,$B$44&lt;=1),1,IF(AND($B$44&gt;=0.6,$B$44&lt;0.8),2,IF(AND($B$44&gt;=0.35,$B$44&lt;0.6),3,IF(B44&lt;0.35,"Omsætningsnedgangen er mindre end 35 pct., og der kan ikke opnås kompensation for perioden uden åbningsforbud")))))</f>
        <v/>
      </c>
    </row>
    <row r="46" spans="1:3" x14ac:dyDescent="0.35">
      <c r="A46" s="7" t="s">
        <v>48</v>
      </c>
      <c r="B46" s="21" t="str">
        <f>IF(B45="","",IF(B45=1,0.8,IF(B45=2,0.5,IF(B45=3,0.25,IF(B45="Omsætningsnedgangen er mindre end 35 pct., og der kan ikke opnås kompensation for perioden uden åbningsforbud",0)))))</f>
        <v/>
      </c>
      <c r="C46" s="44"/>
    </row>
    <row r="47" spans="1:3" x14ac:dyDescent="0.35">
      <c r="A47" s="7" t="s">
        <v>49</v>
      </c>
      <c r="B47" s="21" t="str">
        <f>IFERROR(B21/B20,"")</f>
        <v/>
      </c>
    </row>
    <row r="48" spans="1:3" hidden="1" x14ac:dyDescent="0.35">
      <c r="A48" s="13"/>
      <c r="B48" s="55"/>
    </row>
    <row r="49" spans="1:2" hidden="1" x14ac:dyDescent="0.35">
      <c r="A49" s="42" t="s">
        <v>51</v>
      </c>
      <c r="B49" s="43" t="str">
        <f>IF(OR(B12="",B12="Indtast beløb"),"",IF(AND(B6="Intet åbningsforbud",B7="Intet åbningsforbud",B44&lt;0.35),"Omsætningsnedgangen er mindre end 35 pct., og der kan ikke opnås kompensation.",IF(B6="Intet åbningsforbud",B40*B46*B47,IF(AND(B6&lt;&gt;"Intet åbningsforbud",B13=0),(B40*((_xlfn.DAYS(IF(B7="Åbningsforbud ikke ophævet pr. 8. juli 2020",DATE(2020,7,8),B7),B6)+1)/(_xlfn.DAYS(B9,B8)+1))*1*B47)+(B40*(((_xlfn.DAYS(B9,B8)+1)-(_xlfn.DAYS(IF(B7="Åbningsforbud ikke ophævet pr. 8. juli 2020",DATE(2020,7,8),B7),B6)+1))/(_xlfn.DAYS(B9,B8)+1))*B46*B47),IF(AND(B6&lt;&gt;"Intet åbningsforbud",B13&gt;0),B40*B46*B47)))))</f>
        <v/>
      </c>
    </row>
    <row r="50" spans="1:2" x14ac:dyDescent="0.35">
      <c r="A50" s="5"/>
      <c r="B50" s="55"/>
    </row>
    <row r="51" spans="1:2" x14ac:dyDescent="0.35">
      <c r="A51" s="23" t="s">
        <v>28</v>
      </c>
      <c r="B51" s="25">
        <f>IFERROR(MAX(IF(B49="","",IF(B49="Omsætningsnedgangen er mindre end 35 pct., og der kan ikke opnås kompensation.","Omsætningsnedgangen er mindre end 35 pct., og der kan ikke opnås kompensation.",IF(B40*B47&lt;16666,"De faste omkostningers andel af de kommercielle indtægters andel af de samlede indtægter i kompensationsperioden opfylder ikke minimumskravet. Der kan derfor ikke udbetales kompensation.",IF(B49&gt;110000000,110000000,IF(B49&gt;B22-B12,B22-B12,B49))))),0),0)</f>
        <v>0</v>
      </c>
    </row>
    <row r="52" spans="1:2" x14ac:dyDescent="0.35">
      <c r="A52" s="9"/>
    </row>
    <row r="53" spans="1:2" x14ac:dyDescent="0.35">
      <c r="A53" s="9" t="s">
        <v>29</v>
      </c>
    </row>
    <row r="54" spans="1:2" x14ac:dyDescent="0.35">
      <c r="A54" s="9"/>
    </row>
    <row r="55" spans="1:2" x14ac:dyDescent="0.35">
      <c r="A55" s="26" t="s">
        <v>30</v>
      </c>
      <c r="B55" s="27" t="s">
        <v>7</v>
      </c>
    </row>
    <row r="56" spans="1:2" x14ac:dyDescent="0.35">
      <c r="A56" s="20" t="s">
        <v>99</v>
      </c>
      <c r="B56" s="67" t="s">
        <v>9</v>
      </c>
    </row>
    <row r="57" spans="1:2" x14ac:dyDescent="0.35">
      <c r="A57" s="47" t="s">
        <v>100</v>
      </c>
      <c r="B57" s="48" t="s">
        <v>7</v>
      </c>
    </row>
    <row r="58" spans="1:2" x14ac:dyDescent="0.35">
      <c r="A58" s="20" t="s">
        <v>95</v>
      </c>
      <c r="B58" s="79" t="s">
        <v>7</v>
      </c>
    </row>
    <row r="59" spans="1:2" x14ac:dyDescent="0.35">
      <c r="A59" s="11" t="s">
        <v>96</v>
      </c>
      <c r="B59" s="28" t="s">
        <v>7</v>
      </c>
    </row>
    <row r="60" spans="1:2" x14ac:dyDescent="0.35">
      <c r="A60" s="20" t="s">
        <v>97</v>
      </c>
      <c r="B60" s="28" t="s">
        <v>7</v>
      </c>
    </row>
    <row r="61" spans="1:2" x14ac:dyDescent="0.35">
      <c r="A61" s="9"/>
      <c r="B61" s="80" t="str">
        <f>IF(B58="Ja","Ansøger skal indsende dokumentation for, at det seneste resultat er negativt som følge af ekstraordinære omstændigheder","")</f>
        <v/>
      </c>
    </row>
    <row r="62" spans="1:2" hidden="1" x14ac:dyDescent="0.35">
      <c r="A62" s="46" t="s">
        <v>70</v>
      </c>
      <c r="B62" s="74" t="s">
        <v>7</v>
      </c>
    </row>
    <row r="63" spans="1:2" hidden="1" x14ac:dyDescent="0.35">
      <c r="A63" s="9"/>
      <c r="B63" s="78"/>
    </row>
    <row r="64" spans="1:2" x14ac:dyDescent="0.35">
      <c r="A64" s="11" t="s">
        <v>31</v>
      </c>
      <c r="B64" s="12" t="str">
        <f>IFERROR(IF(AND(B55&lt;&gt;"Vælg/Indtast",ISNUMBER(B56),B57&lt;&gt;"Vælg/Indtast"),IF(AND(B58="Ja",OR(B59="Ja",B60="Ja"),B62="Ja"),"",IF(ISNUMBER(B56),IF(B57="Årsregnskab med balancedag den 28. februar 2019 eller senere",ABS(B56)*1,IF(B57="Halvårsregnskab med balancedag den 31. august 2019 eller senere",ABS(B56)*2,IF(B57="Kvartalsregnskab med balancedag den 30. november 2019 eller senere",ABS(B56)*4,IF(B57="Årets resultat for kalenderåret 2019",ABS(B56)*1,IF(B57="Budgetteret resultat for kompensationsperioden, hvis COVID-19 ikke var en realitet",ABS(B56)*3)))))*(1/3)*IF(AND(B6&lt;&gt;"Intet åbningsforbud",B13=0),((_xlfn.DAYS(IF(B7="Åbningsforbud ikke ophævet pr. 8. juli 2020",DATE(2020,7,8),B7),B6)+1)*1+((_xlfn.DAYS(B9,B8)+1)-(_xlfn.DAYS(IF(B7="Åbningsforbud ikke ophævet pr. 8. juli 2020",DATE(2020,7,8),B7),B6)+1))*B46)/(_xlfn.DAYS(B9,B8)+1),B46)*B47)),""),"")</f>
        <v/>
      </c>
    </row>
    <row r="65" spans="1:2" x14ac:dyDescent="0.35">
      <c r="A65" s="11" t="s">
        <v>71</v>
      </c>
      <c r="B65" s="21" t="str">
        <f>IFERROR(IF(ISNUMBER(B64),ABS(B64)/B51,""),"")</f>
        <v/>
      </c>
    </row>
    <row r="66" spans="1:2" x14ac:dyDescent="0.35">
      <c r="A66" s="11" t="s">
        <v>32</v>
      </c>
      <c r="B66" s="24" t="s">
        <v>9</v>
      </c>
    </row>
    <row r="67" spans="1:2" x14ac:dyDescent="0.35">
      <c r="A67" s="11" t="s">
        <v>33</v>
      </c>
      <c r="B67" s="24" t="s">
        <v>9</v>
      </c>
    </row>
    <row r="68" spans="1:2" x14ac:dyDescent="0.35">
      <c r="A68" s="26"/>
      <c r="B68" s="45"/>
    </row>
    <row r="69" spans="1:2" ht="43.5" x14ac:dyDescent="0.35">
      <c r="A69" s="30" t="s">
        <v>34</v>
      </c>
      <c r="B69" s="55"/>
    </row>
    <row r="70" spans="1:2" ht="29" hidden="1" x14ac:dyDescent="0.35">
      <c r="A70" s="64" t="s">
        <v>80</v>
      </c>
      <c r="B70" s="74" t="str">
        <f>IFERROR(IF(B65&gt;0.5,IF(B11-B40-B66=B67,"Ja","Nej"),""),"")</f>
        <v/>
      </c>
    </row>
    <row r="71" spans="1:2" ht="29" hidden="1" x14ac:dyDescent="0.35">
      <c r="A71" s="64" t="s">
        <v>81</v>
      </c>
      <c r="B71" s="74" t="str">
        <f>IF(B70="Ja",IF(B67+B51*0.5&lt;B56*IF(B57="Årsregnskab med balancedag den 28. februar 2019 eller senere",1/3,IF(B57="Halvårsregnskab med balancedag den 31. august 2019 eller senere",2/3,IF(B57="Kvartalsregnskab med balancedag den 30. november 2019 eller senere",4/3,IF(B57="Årets resultat for kalenderåret 2019",1/3,IF(B57="Budgetteret resultat for kompensationsperioden, hvis COVID-19 ikke var en realitet",1))))),"Ja","Nej"),"")</f>
        <v/>
      </c>
    </row>
    <row r="72" spans="1:2" x14ac:dyDescent="0.35">
      <c r="A72" s="11" t="s">
        <v>82</v>
      </c>
      <c r="B72" s="75" t="str">
        <f>IFERROR(IF(AND(ISNUMBER(B65),B65&gt;0.5),IF(B70="Nej","Nej",IF(AND(B70="Ja",B71="Nej"),"Nej",IF(AND(B70="Ja",B71="Ja"),"Ja"))),""),"")</f>
        <v/>
      </c>
    </row>
    <row r="73" spans="1:2" x14ac:dyDescent="0.35">
      <c r="A73" s="26"/>
      <c r="B73" s="76"/>
    </row>
    <row r="74" spans="1:2" x14ac:dyDescent="0.35">
      <c r="A74" s="9" t="s">
        <v>35</v>
      </c>
      <c r="B74" s="8"/>
    </row>
    <row r="75" spans="1:2" x14ac:dyDescent="0.35">
      <c r="A75" s="9" t="s">
        <v>36</v>
      </c>
      <c r="B75" s="8"/>
    </row>
    <row r="76" spans="1:2" x14ac:dyDescent="0.35">
      <c r="A76" s="9"/>
      <c r="B76" s="8"/>
    </row>
    <row r="77" spans="1:2" x14ac:dyDescent="0.35">
      <c r="A77" s="31" t="s">
        <v>37</v>
      </c>
      <c r="B77" s="15" t="s">
        <v>9</v>
      </c>
    </row>
    <row r="78" spans="1:2" x14ac:dyDescent="0.35">
      <c r="A78" s="32" t="s">
        <v>38</v>
      </c>
      <c r="B78" s="33">
        <f>IF(OR(ISTEXT(B51),B77="Indtast beløb"),0,IF(B77*0.8&gt;16000,16000,B77*0.8))</f>
        <v>0</v>
      </c>
    </row>
    <row r="79" spans="1:2" x14ac:dyDescent="0.35">
      <c r="A79" s="9"/>
    </row>
    <row r="80" spans="1:2" x14ac:dyDescent="0.35">
      <c r="A80" s="23" t="s">
        <v>39</v>
      </c>
      <c r="B80" s="25">
        <f>IFERROR(MAX(IF(ISNUMBER(B51),IF(AND(ISNUMBER(B64),B62&lt;&gt;"Ja"),IF(ABS(B65)&lt;=0.5,B51+B78-ABS(B64),IF(AND(ABS(B65)&gt;0.5,B72="Nej"),B51+B78-ABS(B64),IF(AND(ABS(B65)&gt;0.5,B72="Ja"),B51*0.5+B78))),B51+B78),0),0),"")</f>
        <v>0</v>
      </c>
    </row>
  </sheetData>
  <sheetProtection algorithmName="SHA-512" hashValue="F7XLqKMxu0cS79Vd3G1fBxlr9Sd5383cJAfQiutNwx/kwe85J2UDdcJZXX8xX551IpOPFl6nQsoZnb7xYojhvQ==" saltValue="tSXADDrmr5ktdmgcwG2Taw==" spinCount="100000" sheet="1" formatColumns="0" formatRows="0"/>
  <conditionalFormatting sqref="B49:B50">
    <cfRule type="expression" dxfId="23" priority="58">
      <formula>#REF!="Nystartet institution"</formula>
    </cfRule>
  </conditionalFormatting>
  <conditionalFormatting sqref="A49:A50">
    <cfRule type="expression" dxfId="22" priority="59">
      <formula>#REF!="Nystartet institution"</formula>
    </cfRule>
  </conditionalFormatting>
  <conditionalFormatting sqref="B47:B48">
    <cfRule type="expression" dxfId="21" priority="60">
      <formula>#REF!="Nystartet institution"</formula>
    </cfRule>
  </conditionalFormatting>
  <conditionalFormatting sqref="A47:A48">
    <cfRule type="expression" dxfId="20" priority="61">
      <formula>#REF!="Nystartet institution"</formula>
    </cfRule>
  </conditionalFormatting>
  <conditionalFormatting sqref="A59:B59">
    <cfRule type="expression" dxfId="19" priority="41">
      <formula>$B$58="Ja"</formula>
    </cfRule>
  </conditionalFormatting>
  <conditionalFormatting sqref="A56:B58">
    <cfRule type="expression" dxfId="18" priority="37">
      <formula>$B$55="Ja"</formula>
    </cfRule>
  </conditionalFormatting>
  <conditionalFormatting sqref="B65">
    <cfRule type="expression" dxfId="17" priority="32">
      <formula>AND(ISNUMBER($B$65),$B$65&gt;0.5)</formula>
    </cfRule>
  </conditionalFormatting>
  <conditionalFormatting sqref="A66:B67">
    <cfRule type="expression" dxfId="16" priority="29">
      <formula>AND(ISNUMBER($B$65),ABS($B$65)&gt;0.5)</formula>
    </cfRule>
  </conditionalFormatting>
  <conditionalFormatting sqref="A16:B17">
    <cfRule type="expression" dxfId="15" priority="19">
      <formula>$B$15="Anden referenceperiode (kun ved særlige omstændigheder)"</formula>
    </cfRule>
  </conditionalFormatting>
  <conditionalFormatting sqref="A25:B26">
    <cfRule type="expression" dxfId="14" priority="16">
      <formula>$B$24="Institution stiftet efter 1. dec. 2019"</formula>
    </cfRule>
  </conditionalFormatting>
  <conditionalFormatting sqref="A28:A29 A38">
    <cfRule type="expression" dxfId="13" priority="15">
      <formula>#REF!="Nystartet institution"</formula>
    </cfRule>
  </conditionalFormatting>
  <conditionalFormatting sqref="A39">
    <cfRule type="expression" dxfId="12" priority="14">
      <formula>#REF!="Nystartet institution"</formula>
    </cfRule>
  </conditionalFormatting>
  <conditionalFormatting sqref="A40">
    <cfRule type="expression" dxfId="11" priority="13">
      <formula>#REF!="Nystartet institution"</formula>
    </cfRule>
  </conditionalFormatting>
  <conditionalFormatting sqref="A41">
    <cfRule type="expression" dxfId="10" priority="11">
      <formula>#REF!="Nystartet institution"</formula>
    </cfRule>
  </conditionalFormatting>
  <conditionalFormatting sqref="B42">
    <cfRule type="expression" dxfId="9" priority="9">
      <formula>$B$42="Ansøger skal vedlægge et bilag, der forklarer, hvad afvigelsen skyldes, og hvorfor den ikke kunne afværges."</formula>
    </cfRule>
  </conditionalFormatting>
  <conditionalFormatting sqref="A13:B13">
    <cfRule type="expression" dxfId="8" priority="2">
      <formula>AND($B$6="Vælg/Indtast",$B$7="Vælg/Indtast")</formula>
    </cfRule>
    <cfRule type="expression" dxfId="7" priority="8">
      <formula>AND($B$6&lt;&gt;"Intet åbningsforbud",$B$7&lt;&gt;"Intet åbningsforbud")</formula>
    </cfRule>
  </conditionalFormatting>
  <conditionalFormatting sqref="B38">
    <cfRule type="expression" dxfId="6" priority="7">
      <formula>$B$38="Ansøger skal indsende en udspecificeret liste over de øvrige realiserede faste omkostninger i referenceperioden samt de øvrige forventede faste omkostninger i kompensationsperioden."</formula>
    </cfRule>
  </conditionalFormatting>
  <conditionalFormatting sqref="A60:B60">
    <cfRule type="expression" dxfId="5" priority="6">
      <formula>$B$59="Nej"</formula>
    </cfRule>
  </conditionalFormatting>
  <conditionalFormatting sqref="A18:B19">
    <cfRule type="expression" dxfId="4" priority="4">
      <formula>$B$15="Institution stiftet efter 1. dec. 2019"</formula>
    </cfRule>
  </conditionalFormatting>
  <conditionalFormatting sqref="B61">
    <cfRule type="expression" dxfId="3" priority="63">
      <formula>$B$58="Ja"</formula>
    </cfRule>
  </conditionalFormatting>
  <conditionalFormatting sqref="A64:B64">
    <cfRule type="expression" dxfId="2" priority="64">
      <formula>AND($B$55="Ja",$B$59="Nej",$B$60="Nej",$B$56="")</formula>
    </cfRule>
  </conditionalFormatting>
  <dataValidations count="11">
    <dataValidation type="list" showInputMessage="1" showErrorMessage="1" errorTitle="Ugyldig periode" error="Der skal oplyses en af de fem perioder angivet i rullemenuen." sqref="B57">
      <formula1>OpgørelseAfSenesteResultat</formula1>
    </dataValidation>
    <dataValidation type="list" allowBlank="1" showInputMessage="1" showErrorMessage="1" errorTitle="Ugyldigt valg/indtastning" error="Der skal vælges mellem en af de fire valgmuligheder." sqref="B15">
      <formula1>ReferenceperiodeRealiseretOmsætning</formula1>
    </dataValidation>
    <dataValidation type="list" allowBlank="1" showInputMessage="1" showErrorMessage="1" errorTitle="Ugyldigt valg/indtastning" error="Der skal vælges en dato i perioden fra og med den 1. juli 2019 og den 9. marts 2020. Perioden skal som minimum opgøres over 4 sammenhængende måneder." sqref="B16:B17">
      <formula1>AndenRefperiodeRealiseretOmsætning</formula1>
    </dataValidation>
    <dataValidation type="list" allowBlank="1" showInputMessage="1" showErrorMessage="1" errorTitle="Ugyldigt valg/indtastning" error="Der skal vælges en dato i perioden 2. november 2019 til 9. marts 2020." sqref="B18:B19">
      <formula1>RefperiodeNystiftetInstitution</formula1>
    </dataValidation>
    <dataValidation type="list" allowBlank="1" showInputMessage="1" showErrorMessage="1" errorTitle="Ugyldig dato" error="Der skal vælges en af de to valgmuligheder i rullemenuen." sqref="B24">
      <formula1>Refperiode_Fasteomkostninger</formula1>
    </dataValidation>
    <dataValidation type="list" allowBlank="1" showInputMessage="1" showErrorMessage="1" errorTitle="Ugyldig dato" error="Der skal indtastes en dato i perioden 2. december 2019 til 9. marts 2020." sqref="B25:B26">
      <formula1>RefperiodeNystiftetInstitution</formula1>
    </dataValidation>
    <dataValidation type="list" showInputMessage="1" showErrorMessage="1" errorTitle="Ugyldig dato" error="Der skal vælges en dato i perioden 13. marts 2020 til 8. juli 2020." sqref="B6">
      <formula1>ÅbningsforbudFørsteDag</formula1>
    </dataValidation>
    <dataValidation type="list" showInputMessage="1" showErrorMessage="1" errorTitle="Ugyldig dato" error="Der skal vælges en dato i perioden 13. marts 2020 til 8. juli 2020._x000a__x000a_Hvis åbningsforbuddet ikke er ophævet pr. 8. juli 2020, oplyses da dette." sqref="B7">
      <formula1>ÅbningsforbudSidsteDag</formula1>
    </dataValidation>
    <dataValidation type="list" allowBlank="1" showInputMessage="1" showErrorMessage="1" sqref="B62">
      <formula1>NegativtResultat</formula1>
    </dataValidation>
    <dataValidation type="list" showInputMessage="1" showErrorMessage="1" errorTitle="Ugyldig indtastning" error="Der skal vælges mellem Ja/Nej." sqref="B58 B59:B60 B55">
      <formula1>NegativtResultat</formula1>
    </dataValidation>
    <dataValidation type="decimal" operator="greaterThanOrEqual" allowBlank="1" showInputMessage="1" showErrorMessage="1" errorTitle="Ugyldigt beløb" error="Der kan ikke indtastes negative beløb." sqref="B20:B21 B30:B37 B11:B13 B40 B77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zoomScale="90" zoomScaleNormal="90" workbookViewId="0"/>
  </sheetViews>
  <sheetFormatPr defaultRowHeight="14.5" x14ac:dyDescent="0.35"/>
  <cols>
    <col min="1" max="1" width="94.26953125" customWidth="1"/>
    <col min="2" max="2" width="53.1796875" customWidth="1"/>
    <col min="3" max="3" width="17.54296875" customWidth="1"/>
  </cols>
  <sheetData>
    <row r="1" spans="1:2" x14ac:dyDescent="0.35">
      <c r="A1" s="1" t="s">
        <v>98</v>
      </c>
      <c r="B1" s="51"/>
    </row>
    <row r="2" spans="1:2" ht="43.5" x14ac:dyDescent="0.35">
      <c r="A2" s="2" t="s">
        <v>0</v>
      </c>
      <c r="B2" s="52"/>
    </row>
    <row r="3" spans="1:2" x14ac:dyDescent="0.35">
      <c r="A3" s="3"/>
      <c r="B3" s="53"/>
    </row>
    <row r="4" spans="1:2" x14ac:dyDescent="0.35">
      <c r="A4" s="60" t="s">
        <v>1</v>
      </c>
      <c r="B4" s="61" t="str">
        <f>IF(Ansøgning!B4="","",Ansøgning!B4)</f>
        <v>Indtast navn</v>
      </c>
    </row>
    <row r="5" spans="1:2" x14ac:dyDescent="0.35">
      <c r="A5" s="7" t="s">
        <v>3</v>
      </c>
      <c r="B5" s="61" t="str">
        <f>IF(Ansøgning!B5="","",Ansøgning!B5)</f>
        <v>Indtast CVR-nr.</v>
      </c>
    </row>
    <row r="6" spans="1:2" x14ac:dyDescent="0.35">
      <c r="A6" s="7" t="s">
        <v>62</v>
      </c>
      <c r="B6" s="63" t="str">
        <f>IF(Ansøgning!B6="","",Ansøgning!B6)</f>
        <v>Vælg/Indtast</v>
      </c>
    </row>
    <row r="7" spans="1:2" x14ac:dyDescent="0.35">
      <c r="A7" s="7" t="s">
        <v>63</v>
      </c>
      <c r="B7" s="63" t="str">
        <f>IF(Ansøgning!B7="","",Ansøgning!B7)</f>
        <v>Vælg/Indtast</v>
      </c>
    </row>
    <row r="8" spans="1:2" x14ac:dyDescent="0.35">
      <c r="A8" s="7" t="s">
        <v>5</v>
      </c>
      <c r="B8" s="54">
        <v>43899</v>
      </c>
    </row>
    <row r="9" spans="1:2" x14ac:dyDescent="0.35">
      <c r="A9" s="7" t="s">
        <v>6</v>
      </c>
      <c r="B9" s="54">
        <v>44020</v>
      </c>
    </row>
    <row r="10" spans="1:2" x14ac:dyDescent="0.35">
      <c r="A10" s="5"/>
      <c r="B10" s="8"/>
    </row>
    <row r="11" spans="1:2" x14ac:dyDescent="0.35">
      <c r="A11" s="5" t="s">
        <v>74</v>
      </c>
      <c r="B11" s="10" t="s">
        <v>9</v>
      </c>
    </row>
    <row r="12" spans="1:2" x14ac:dyDescent="0.35">
      <c r="A12" s="5" t="s">
        <v>75</v>
      </c>
      <c r="B12" s="10" t="s">
        <v>9</v>
      </c>
    </row>
    <row r="13" spans="1:2" x14ac:dyDescent="0.35">
      <c r="A13" s="7" t="s">
        <v>76</v>
      </c>
      <c r="B13" s="10" t="s">
        <v>9</v>
      </c>
    </row>
    <row r="14" spans="1:2" x14ac:dyDescent="0.35">
      <c r="A14" s="5" t="s">
        <v>73</v>
      </c>
      <c r="B14" s="10" t="s">
        <v>9</v>
      </c>
    </row>
    <row r="15" spans="1:2" x14ac:dyDescent="0.35">
      <c r="A15" s="5"/>
      <c r="B15" s="19"/>
    </row>
    <row r="16" spans="1:2" x14ac:dyDescent="0.35">
      <c r="A16" s="20" t="str">
        <f>Ansøgning!A20</f>
        <v xml:space="preserve">Realiseret omsætning i alt i perioden </v>
      </c>
      <c r="B16" s="62" t="str">
        <f>IF(Ansøgning!B20="","",Ansøgning!B20)</f>
        <v>Indtast beløb</v>
      </c>
    </row>
    <row r="17" spans="1:3" x14ac:dyDescent="0.35">
      <c r="A17" s="20" t="str">
        <f>Ansøgning!A21</f>
        <v xml:space="preserve">Realiseret kommerciel omsætning i alt i perioden </v>
      </c>
      <c r="B17" s="62" t="str">
        <f>IF(Ansøgning!B21="","",Ansøgning!B21)</f>
        <v>Indtast beløb</v>
      </c>
    </row>
    <row r="18" spans="1:3" x14ac:dyDescent="0.35">
      <c r="A18" s="20" t="s">
        <v>43</v>
      </c>
      <c r="B18" s="62" t="str">
        <f>IF(Ansøgning!B22="","",Ansøgning!B22)</f>
        <v/>
      </c>
    </row>
    <row r="19" spans="1:3" x14ac:dyDescent="0.35">
      <c r="A19" s="37"/>
      <c r="B19" s="39"/>
    </row>
    <row r="20" spans="1:3" x14ac:dyDescent="0.35">
      <c r="A20" s="7" t="s">
        <v>77</v>
      </c>
      <c r="B20" s="21" t="str">
        <f>IFERROR(IF(OR(B12="",B17=""),"",(B18-B12)/B18),"")</f>
        <v/>
      </c>
    </row>
    <row r="21" spans="1:3" x14ac:dyDescent="0.35">
      <c r="A21" s="7" t="s">
        <v>50</v>
      </c>
      <c r="B21" s="22" t="str">
        <f>IF(B20="","",IF(AND($B$20&gt;=0.8,$B$20&lt;=1),1,IF(AND($B$20&gt;=0.6,$B$20&lt;0.8),2,IF(AND($B$20&gt;=0.35,$B$20&lt;0.6),3,IF(B20&lt;0.35,"Omsætningsnedgangen er mindre end 35 pct., og der kan ikke opnås kompensation")))))</f>
        <v/>
      </c>
    </row>
    <row r="22" spans="1:3" x14ac:dyDescent="0.35">
      <c r="A22" s="7" t="s">
        <v>48</v>
      </c>
      <c r="B22" s="21" t="str">
        <f>IF(B21="","",IF(B21=1,0.8,IF(B21=2,0.5,IF(B21=3,0.25,IF(B21="Omsætningsnedgangen er mindre end 35 pct., og der kan ikke opnås kompensation",0)))))</f>
        <v/>
      </c>
      <c r="C22" s="44"/>
    </row>
    <row r="23" spans="1:3" x14ac:dyDescent="0.35">
      <c r="A23" s="7" t="s">
        <v>49</v>
      </c>
      <c r="B23" s="21" t="str">
        <f>IFERROR(IF(B22="","",B17/B16),"")</f>
        <v/>
      </c>
    </row>
    <row r="24" spans="1:3" hidden="1" x14ac:dyDescent="0.35">
      <c r="A24" s="13"/>
      <c r="B24" s="55"/>
    </row>
    <row r="25" spans="1:3" hidden="1" x14ac:dyDescent="0.35">
      <c r="A25" s="42" t="s">
        <v>78</v>
      </c>
      <c r="B25" s="43" t="str">
        <f>IF(OR(B12="",B12="Indtast beløb"),"",IF(B20&lt;0.35,"Omsætningsnedgangen er mindre end 35 pct., og der kan ikke opnås kompensation.",IF(B6="Intet åbningsforbud",B14*B22*B23,IF(AND(B6&lt;&gt;"Intet åbningsforbud",B13=0),(B14*((_xlfn.DAYS(IF(B7="Åbningsforbud ikke ophævet pr. 8. juli 2020",DATE(2020,7,8),B7),B6)+1)/(_xlfn.DAYS(B9,B8)+1))*1*B23)+(B14*(((_xlfn.DAYS(B9,B8)+1)-(_xlfn.DAYS(IF(B7="Åbningsforbud ikke ophævet pr. 8. juli 2020",DATE(2020,7,8),B7),B6)+1))/(_xlfn.DAYS(B9,B8)+1))*B22*B23),IF(AND(B6&lt;&gt;"Intet åbningsforbud",B13&gt;0),B14*B22*B23)))))</f>
        <v/>
      </c>
    </row>
    <row r="26" spans="1:3" x14ac:dyDescent="0.35">
      <c r="A26" s="5"/>
      <c r="B26" s="55"/>
    </row>
    <row r="27" spans="1:3" x14ac:dyDescent="0.35">
      <c r="A27" s="23" t="s">
        <v>79</v>
      </c>
      <c r="B27" s="25">
        <f>IFERROR(MAX(IF(B25="","",IF(B25="Omsætningsnedgangen er mindre end 35 pct., og der kan ikke opnås kompensation.","Omsætningsnedgangen er mindre end 35 pct., og der kan ikke opnås kompensation.",IF(B14*B23&lt;16666,"De faste omkostningers andel af de kommercielle indtægters andel af de samlede indtægter i kompensationsperioden opfylder ikke minimumskravet. Der kan derfor ikke udbetales kompensation.",IF(B25&gt;110000000,110000000,IF(B25&gt;B18-B12,B18-B12,B25))))),0),0)</f>
        <v>0</v>
      </c>
    </row>
    <row r="28" spans="1:3" x14ac:dyDescent="0.35">
      <c r="A28" s="9"/>
    </row>
    <row r="29" spans="1:3" x14ac:dyDescent="0.35">
      <c r="A29" s="9" t="s">
        <v>85</v>
      </c>
    </row>
    <row r="30" spans="1:3" x14ac:dyDescent="0.35">
      <c r="A30" s="9"/>
    </row>
    <row r="31" spans="1:3" x14ac:dyDescent="0.35">
      <c r="A31" s="11" t="s">
        <v>87</v>
      </c>
      <c r="B31" s="58" t="str">
        <f>IF(Ansøgning!B56="","",Ansøgning!B56)</f>
        <v>Indtast beløb</v>
      </c>
    </row>
    <row r="32" spans="1:3" ht="29" x14ac:dyDescent="0.35">
      <c r="A32" s="65" t="s">
        <v>84</v>
      </c>
      <c r="B32" s="66" t="str">
        <f>IF(ISNUMBER(Ansøgning!B56),Ansøgning!B62,"")</f>
        <v/>
      </c>
    </row>
    <row r="33" spans="1:2" x14ac:dyDescent="0.35">
      <c r="A33" s="11" t="s">
        <v>31</v>
      </c>
      <c r="B33" s="58" t="str">
        <f>IFERROR(IF(OR(AND(Ansøgning!B55="Ja",Ansøgning!B59="Nej",Ansøgning!B60="Nej",Ansøgning!B56=""),AND(ISNUMBER(Ansøgning!B56),Ansøgning!B57="Vælg/Indtast")),"Det seneste resultat skal oplyses i celle B58 og perioden i celle B59 i ansøgningsarket.",IF(ISNUMBER(Ansøgning!B56),IF(Ansøgning!B57="Årsregnskab med balancedag den 28. februar 2019 eller senere",ABS(Ansøgning!B56)*1,IF(Ansøgning!B57="Halvårsregnskab med balancedag den 31. august 2019 eller senere",ABS(Ansøgning!B56)*2,IF(Ansøgning!B57="Kvartalsregnskab med balancedag den 30. november 2019 eller senere",ABS(Ansøgning!B56)*4,IF(Ansøgning!B57="Årets resultat for kalenderåret 2019",ABS(Ansøgning!B56)*1,IF(Ansøgning!B57="Budgetteret resultat for kompensationsperioden, hvis COVID-19 ikke var en realitet",ABS(Ansøgning!B56)*3)))))*(1/3)*IF(AND(B6&lt;&gt;"Intet åbningsforbud",B13=0),((_xlfn.DAYS(IF(B7="Åbningsforbud ikke ophævet pr. 8. juli 2020",DATE(2020,7,8),B7),B6)+1)*1+((_xlfn.DAYS(B9,B8)+1)-(_xlfn.DAYS(IF(B7="Åbningsforbud ikke ophævet pr. 8. juli 2020",DATE(2020,7,8),B7),B6)+1))*B22)/(_xlfn.DAYS(B9,B8)+1),B22)*B23,"")),"")</f>
        <v/>
      </c>
    </row>
    <row r="34" spans="1:2" x14ac:dyDescent="0.35">
      <c r="A34" s="11" t="s">
        <v>86</v>
      </c>
      <c r="B34" s="68" t="str">
        <f>IFERROR(IF(ISNUMBER(B33),ABS(B33)/B27,""),"")</f>
        <v/>
      </c>
    </row>
    <row r="35" spans="1:2" x14ac:dyDescent="0.35">
      <c r="A35" s="11" t="s">
        <v>90</v>
      </c>
      <c r="B35" s="24" t="s">
        <v>9</v>
      </c>
    </row>
    <row r="36" spans="1:2" x14ac:dyDescent="0.35">
      <c r="A36" s="11" t="s">
        <v>83</v>
      </c>
      <c r="B36" s="67" t="s">
        <v>94</v>
      </c>
    </row>
    <row r="37" spans="1:2" x14ac:dyDescent="0.35">
      <c r="A37" s="9"/>
    </row>
    <row r="38" spans="1:2" ht="43.5" x14ac:dyDescent="0.35">
      <c r="A38" s="30" t="s">
        <v>34</v>
      </c>
      <c r="B38" s="56"/>
    </row>
    <row r="39" spans="1:2" ht="29" hidden="1" x14ac:dyDescent="0.35">
      <c r="A39" s="64" t="s">
        <v>88</v>
      </c>
      <c r="B39" s="74" t="str">
        <f>IFERROR(IF(B34&gt;0.5,IF(B11-B14-B35=B36,"Ja","Nej"),""),"")</f>
        <v/>
      </c>
    </row>
    <row r="40" spans="1:2" ht="29" hidden="1" x14ac:dyDescent="0.35">
      <c r="A40" s="64" t="s">
        <v>89</v>
      </c>
      <c r="B40" s="74" t="str">
        <f>IF(B39="Ja",IF(B36+B27*0.5&lt;B31*IF(Ansøgning!B57="Årsregnskab med balancedag den 28. februar 2019 eller senere",1/3,IF(Ansøgning!B57="Halvårsregnskab med balancedag den 31. august 2019 eller senere",2/3,IF(Ansøgning!B57="Kvartalsregnskab med balancedag den 30. november 2019 eller senere",4/3,IF(Ansøgning!B57="Årets resultat for kalenderåret 2019",1/3,IF(Ansøgning!B57="Budgetteret resultat for kompensationsperioden, hvis COVID-19 ikke var en realitet",1))))),"Ja","Nej"),"")</f>
        <v/>
      </c>
    </row>
    <row r="41" spans="1:2" x14ac:dyDescent="0.35">
      <c r="A41" s="11" t="s">
        <v>82</v>
      </c>
      <c r="B41" s="75" t="str">
        <f>IFERROR(IF(AND(ISNUMBER(B34),B34&gt;0.5),IF(AND(B39="Ja",B40="Ja"),"Ja",IF(B39="Nej","Nej",IF(AND(B39="Ja",B40="Nej"),"Nej"))),""),"")</f>
        <v/>
      </c>
    </row>
    <row r="42" spans="1:2" x14ac:dyDescent="0.35">
      <c r="A42" s="26"/>
      <c r="B42" s="29"/>
    </row>
    <row r="43" spans="1:2" x14ac:dyDescent="0.35">
      <c r="A43" s="69" t="s">
        <v>92</v>
      </c>
      <c r="B43" s="77">
        <f>IF(Ansøgning!B80="","",Ansøgning!B80-IF(Ansøgning!B80&gt;0,Ansøgning!B78,0))</f>
        <v>0</v>
      </c>
    </row>
    <row r="44" spans="1:2" x14ac:dyDescent="0.35">
      <c r="A44" s="23" t="s">
        <v>91</v>
      </c>
      <c r="B44" s="25">
        <f>IFERROR(MAX(IF(ISNUMBER(B27),IF(AND(ISNUMBER(B33),B32&lt;&gt;"Ja"),IF(ABS(B34)&lt;=0.5,B27-ABS(B33),IF(B41="Nej",B27-ABS(B33),IF(AND(ABS(B34)&gt;0.5,B41="Ja"),B27*0.5))),B27),0),0),"")</f>
        <v>0</v>
      </c>
    </row>
    <row r="46" spans="1:2" x14ac:dyDescent="0.35">
      <c r="A46" s="23" t="s">
        <v>93</v>
      </c>
      <c r="B46" s="25">
        <f>IFERROR(IF(AND(ISNUMBER(B43),ISNUMBER(B44)),B44-B43,""),"")</f>
        <v>0</v>
      </c>
    </row>
  </sheetData>
  <sheetProtection algorithmName="SHA-512" hashValue="XDX+zfZoY67rj8jWENT6tzRDTAEM9N86FdOJkidck4cJh1/os/shiX/PR/c+wfKWlp1bIlw62nmlEsYphrfMYQ==" saltValue="++WX4nfUoCJvxmw7oAd1Dw==" spinCount="100000" sheet="1" formatColumns="0" formatRows="0"/>
  <conditionalFormatting sqref="A35:B36">
    <cfRule type="expression" dxfId="1" priority="20">
      <formula>$B$32="Nej"</formula>
    </cfRule>
  </conditionalFormatting>
  <conditionalFormatting sqref="A13">
    <cfRule type="expression" dxfId="0" priority="7">
      <formula>AND($B$6&lt;&gt;"Intet åbningsforbud",$B$7&lt;&gt;"Intet åbningsforbud")</formula>
    </cfRule>
  </conditionalFormatting>
  <dataValidations count="2">
    <dataValidation type="decimal" operator="greaterThanOrEqual" allowBlank="1" showInputMessage="1" showErrorMessage="1" errorTitle="Ugyldigt beløb" error="Der kan ikke indtastes negative beløb." sqref="B11:B15">
      <formula1>0</formula1>
    </dataValidation>
    <dataValidation type="decimal" operator="greaterThanOrEqual" allowBlank="1" showInputMessage="1" showErrorMessage="1" errorTitle="Ugyldigt beløb" error="Der kan ikke indtastes et negativt beløb." sqref="B35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6"/>
  <sheetViews>
    <sheetView workbookViewId="0"/>
  </sheetViews>
  <sheetFormatPr defaultRowHeight="14.5" x14ac:dyDescent="0.35"/>
  <cols>
    <col min="1" max="1" width="26.7265625" bestFit="1" customWidth="1"/>
    <col min="3" max="3" width="25.1796875" bestFit="1" customWidth="1"/>
    <col min="5" max="5" width="51.36328125" bestFit="1" customWidth="1"/>
    <col min="7" max="7" width="51.54296875" bestFit="1" customWidth="1"/>
    <col min="9" max="9" width="30.7265625" bestFit="1" customWidth="1"/>
    <col min="11" max="11" width="48" bestFit="1" customWidth="1"/>
  </cols>
  <sheetData>
    <row r="1" spans="1:13" x14ac:dyDescent="0.35">
      <c r="A1" s="34" t="s">
        <v>64</v>
      </c>
      <c r="C1" s="34" t="s">
        <v>65</v>
      </c>
      <c r="E1" s="34" t="s">
        <v>41</v>
      </c>
      <c r="G1" s="34" t="s">
        <v>42</v>
      </c>
      <c r="I1" s="34" t="s">
        <v>46</v>
      </c>
      <c r="K1" s="34" t="s">
        <v>44</v>
      </c>
      <c r="M1" s="34" t="s">
        <v>53</v>
      </c>
    </row>
    <row r="2" spans="1:13" x14ac:dyDescent="0.35">
      <c r="A2" s="36" t="s">
        <v>7</v>
      </c>
      <c r="C2" s="36" t="s">
        <v>7</v>
      </c>
      <c r="E2" t="s">
        <v>7</v>
      </c>
      <c r="G2" s="36" t="s">
        <v>7</v>
      </c>
      <c r="I2" s="36" t="s">
        <v>7</v>
      </c>
      <c r="K2" t="s">
        <v>7</v>
      </c>
      <c r="M2" t="s">
        <v>7</v>
      </c>
    </row>
    <row r="3" spans="1:13" x14ac:dyDescent="0.35">
      <c r="A3" s="40" t="s">
        <v>69</v>
      </c>
      <c r="C3" s="36" t="s">
        <v>69</v>
      </c>
      <c r="E3" t="s">
        <v>67</v>
      </c>
      <c r="G3" s="35">
        <v>43556</v>
      </c>
      <c r="I3" s="35">
        <v>43801</v>
      </c>
      <c r="K3" t="s">
        <v>45</v>
      </c>
      <c r="M3" t="s">
        <v>54</v>
      </c>
    </row>
    <row r="4" spans="1:13" x14ac:dyDescent="0.35">
      <c r="A4" s="35">
        <v>43903</v>
      </c>
      <c r="C4" s="40" t="s">
        <v>66</v>
      </c>
      <c r="E4" t="s">
        <v>45</v>
      </c>
      <c r="G4" s="35">
        <v>43557</v>
      </c>
      <c r="I4" s="35">
        <v>43802</v>
      </c>
      <c r="K4" t="s">
        <v>46</v>
      </c>
      <c r="M4" t="s">
        <v>55</v>
      </c>
    </row>
    <row r="5" spans="1:13" x14ac:dyDescent="0.35">
      <c r="A5" s="35">
        <v>43904</v>
      </c>
      <c r="C5" s="35">
        <v>43903</v>
      </c>
      <c r="E5" t="s">
        <v>42</v>
      </c>
      <c r="G5" s="35">
        <v>43558</v>
      </c>
      <c r="I5" s="35">
        <v>43803</v>
      </c>
    </row>
    <row r="6" spans="1:13" x14ac:dyDescent="0.35">
      <c r="A6" s="35">
        <v>43905</v>
      </c>
      <c r="C6" s="35">
        <v>43904</v>
      </c>
      <c r="E6" t="s">
        <v>46</v>
      </c>
      <c r="G6" s="35">
        <v>43559</v>
      </c>
      <c r="I6" s="35">
        <v>43804</v>
      </c>
      <c r="K6" s="34" t="s">
        <v>68</v>
      </c>
      <c r="M6" s="34" t="s">
        <v>56</v>
      </c>
    </row>
    <row r="7" spans="1:13" x14ac:dyDescent="0.35">
      <c r="A7" s="35">
        <v>43906</v>
      </c>
      <c r="C7" s="35">
        <v>43905</v>
      </c>
      <c r="G7" s="35">
        <v>43560</v>
      </c>
      <c r="I7" s="35">
        <v>43805</v>
      </c>
      <c r="K7" t="s">
        <v>7</v>
      </c>
      <c r="M7" t="s">
        <v>7</v>
      </c>
    </row>
    <row r="8" spans="1:13" x14ac:dyDescent="0.35">
      <c r="A8" s="35">
        <v>43907</v>
      </c>
      <c r="C8" s="35">
        <v>43906</v>
      </c>
      <c r="E8" s="34" t="s">
        <v>72</v>
      </c>
      <c r="G8" s="35">
        <v>43561</v>
      </c>
      <c r="I8" s="35">
        <v>43806</v>
      </c>
      <c r="K8" t="s">
        <v>54</v>
      </c>
      <c r="M8" t="s">
        <v>57</v>
      </c>
    </row>
    <row r="9" spans="1:13" x14ac:dyDescent="0.35">
      <c r="A9" s="35">
        <v>43908</v>
      </c>
      <c r="C9" s="35">
        <v>43907</v>
      </c>
      <c r="E9" t="s">
        <v>7</v>
      </c>
      <c r="G9" s="35">
        <v>43562</v>
      </c>
      <c r="I9" s="35">
        <v>43807</v>
      </c>
      <c r="K9" t="s">
        <v>55</v>
      </c>
      <c r="M9" t="s">
        <v>58</v>
      </c>
    </row>
    <row r="10" spans="1:13" x14ac:dyDescent="0.35">
      <c r="A10" s="35">
        <v>43909</v>
      </c>
      <c r="C10" s="35">
        <v>43908</v>
      </c>
      <c r="E10" t="s">
        <v>54</v>
      </c>
      <c r="G10" s="35">
        <v>43563</v>
      </c>
      <c r="I10" s="35">
        <v>43808</v>
      </c>
      <c r="M10" t="s">
        <v>59</v>
      </c>
    </row>
    <row r="11" spans="1:13" x14ac:dyDescent="0.35">
      <c r="A11" s="35">
        <v>43910</v>
      </c>
      <c r="C11" s="35">
        <v>43909</v>
      </c>
      <c r="E11" t="s">
        <v>55</v>
      </c>
      <c r="G11" s="35">
        <v>43564</v>
      </c>
      <c r="I11" s="35">
        <v>43809</v>
      </c>
      <c r="M11" t="s">
        <v>60</v>
      </c>
    </row>
    <row r="12" spans="1:13" x14ac:dyDescent="0.35">
      <c r="A12" s="35">
        <v>43911</v>
      </c>
      <c r="C12" s="35">
        <v>43910</v>
      </c>
      <c r="G12" s="35">
        <v>43565</v>
      </c>
      <c r="I12" s="35">
        <v>43810</v>
      </c>
      <c r="M12" t="s">
        <v>61</v>
      </c>
    </row>
    <row r="13" spans="1:13" x14ac:dyDescent="0.35">
      <c r="A13" s="35">
        <v>43912</v>
      </c>
      <c r="C13" s="35">
        <v>43911</v>
      </c>
      <c r="G13" s="35">
        <v>43566</v>
      </c>
      <c r="I13" s="35">
        <v>43811</v>
      </c>
    </row>
    <row r="14" spans="1:13" x14ac:dyDescent="0.35">
      <c r="A14" s="35">
        <v>43913</v>
      </c>
      <c r="C14" s="35">
        <v>43912</v>
      </c>
      <c r="G14" s="35">
        <v>43567</v>
      </c>
      <c r="I14" s="35">
        <v>43812</v>
      </c>
    </row>
    <row r="15" spans="1:13" x14ac:dyDescent="0.35">
      <c r="A15" s="35">
        <v>43914</v>
      </c>
      <c r="C15" s="35">
        <v>43913</v>
      </c>
      <c r="G15" s="35">
        <v>43568</v>
      </c>
      <c r="I15" s="35">
        <v>43813</v>
      </c>
    </row>
    <row r="16" spans="1:13" x14ac:dyDescent="0.35">
      <c r="A16" s="35">
        <v>43915</v>
      </c>
      <c r="C16" s="35">
        <v>43914</v>
      </c>
      <c r="G16" s="35">
        <v>43569</v>
      </c>
      <c r="I16" s="35">
        <v>43814</v>
      </c>
    </row>
    <row r="17" spans="1:9" x14ac:dyDescent="0.35">
      <c r="A17" s="35">
        <v>43916</v>
      </c>
      <c r="C17" s="35">
        <v>43915</v>
      </c>
      <c r="G17" s="35">
        <v>43570</v>
      </c>
      <c r="I17" s="35">
        <v>43815</v>
      </c>
    </row>
    <row r="18" spans="1:9" x14ac:dyDescent="0.35">
      <c r="A18" s="35">
        <v>43917</v>
      </c>
      <c r="C18" s="35">
        <v>43916</v>
      </c>
      <c r="G18" s="35">
        <v>43571</v>
      </c>
      <c r="I18" s="35">
        <v>43816</v>
      </c>
    </row>
    <row r="19" spans="1:9" x14ac:dyDescent="0.35">
      <c r="A19" s="35">
        <v>43918</v>
      </c>
      <c r="C19" s="35">
        <v>43917</v>
      </c>
      <c r="G19" s="35">
        <v>43572</v>
      </c>
      <c r="I19" s="35">
        <v>43817</v>
      </c>
    </row>
    <row r="20" spans="1:9" x14ac:dyDescent="0.35">
      <c r="A20" s="35">
        <v>43919</v>
      </c>
      <c r="C20" s="35">
        <v>43918</v>
      </c>
      <c r="G20" s="35">
        <v>43573</v>
      </c>
      <c r="I20" s="35">
        <v>43818</v>
      </c>
    </row>
    <row r="21" spans="1:9" x14ac:dyDescent="0.35">
      <c r="A21" s="35">
        <v>43920</v>
      </c>
      <c r="C21" s="35">
        <v>43919</v>
      </c>
      <c r="G21" s="35">
        <v>43574</v>
      </c>
      <c r="I21" s="35">
        <v>43819</v>
      </c>
    </row>
    <row r="22" spans="1:9" x14ac:dyDescent="0.35">
      <c r="A22" s="35">
        <v>43921</v>
      </c>
      <c r="C22" s="35">
        <v>43920</v>
      </c>
      <c r="G22" s="35">
        <v>43575</v>
      </c>
      <c r="I22" s="35">
        <v>43820</v>
      </c>
    </row>
    <row r="23" spans="1:9" x14ac:dyDescent="0.35">
      <c r="A23" s="35">
        <v>43922</v>
      </c>
      <c r="C23" s="35">
        <v>43921</v>
      </c>
      <c r="G23" s="35">
        <v>43576</v>
      </c>
      <c r="I23" s="35">
        <v>43821</v>
      </c>
    </row>
    <row r="24" spans="1:9" x14ac:dyDescent="0.35">
      <c r="A24" s="35">
        <v>43923</v>
      </c>
      <c r="C24" s="35">
        <v>43922</v>
      </c>
      <c r="G24" s="35">
        <v>43577</v>
      </c>
      <c r="I24" s="35">
        <v>43822</v>
      </c>
    </row>
    <row r="25" spans="1:9" x14ac:dyDescent="0.35">
      <c r="A25" s="35">
        <v>43924</v>
      </c>
      <c r="C25" s="35">
        <v>43923</v>
      </c>
      <c r="G25" s="35">
        <v>43578</v>
      </c>
      <c r="I25" s="35">
        <v>43823</v>
      </c>
    </row>
    <row r="26" spans="1:9" x14ac:dyDescent="0.35">
      <c r="A26" s="35">
        <v>43925</v>
      </c>
      <c r="C26" s="35">
        <v>43924</v>
      </c>
      <c r="G26" s="35">
        <v>43579</v>
      </c>
      <c r="I26" s="35">
        <v>43824</v>
      </c>
    </row>
    <row r="27" spans="1:9" x14ac:dyDescent="0.35">
      <c r="A27" s="35">
        <v>43926</v>
      </c>
      <c r="C27" s="35">
        <v>43925</v>
      </c>
      <c r="G27" s="35">
        <v>43580</v>
      </c>
      <c r="I27" s="35">
        <v>43825</v>
      </c>
    </row>
    <row r="28" spans="1:9" x14ac:dyDescent="0.35">
      <c r="A28" s="35">
        <v>43927</v>
      </c>
      <c r="C28" s="35">
        <v>43926</v>
      </c>
      <c r="G28" s="35">
        <v>43581</v>
      </c>
      <c r="I28" s="35">
        <v>43826</v>
      </c>
    </row>
    <row r="29" spans="1:9" x14ac:dyDescent="0.35">
      <c r="A29" s="35">
        <v>43928</v>
      </c>
      <c r="C29" s="35">
        <v>43927</v>
      </c>
      <c r="G29" s="35">
        <v>43582</v>
      </c>
      <c r="I29" s="35">
        <v>43827</v>
      </c>
    </row>
    <row r="30" spans="1:9" x14ac:dyDescent="0.35">
      <c r="A30" s="35">
        <v>43929</v>
      </c>
      <c r="C30" s="35">
        <v>43928</v>
      </c>
      <c r="G30" s="35">
        <v>43583</v>
      </c>
      <c r="I30" s="35">
        <v>43828</v>
      </c>
    </row>
    <row r="31" spans="1:9" x14ac:dyDescent="0.35">
      <c r="A31" s="35">
        <v>43930</v>
      </c>
      <c r="C31" s="35">
        <v>43929</v>
      </c>
      <c r="G31" s="35">
        <v>43584</v>
      </c>
      <c r="I31" s="35">
        <v>43829</v>
      </c>
    </row>
    <row r="32" spans="1:9" x14ac:dyDescent="0.35">
      <c r="A32" s="35">
        <v>43931</v>
      </c>
      <c r="C32" s="35">
        <v>43930</v>
      </c>
      <c r="G32" s="35">
        <v>43585</v>
      </c>
      <c r="I32" s="35">
        <v>43830</v>
      </c>
    </row>
    <row r="33" spans="1:9" x14ac:dyDescent="0.35">
      <c r="A33" s="35">
        <v>43932</v>
      </c>
      <c r="C33" s="35">
        <v>43931</v>
      </c>
      <c r="G33" s="35">
        <v>43586</v>
      </c>
      <c r="I33" s="35">
        <v>43831</v>
      </c>
    </row>
    <row r="34" spans="1:9" x14ac:dyDescent="0.35">
      <c r="A34" s="35">
        <v>43933</v>
      </c>
      <c r="C34" s="35">
        <v>43932</v>
      </c>
      <c r="G34" s="35">
        <v>43587</v>
      </c>
      <c r="I34" s="35">
        <v>43832</v>
      </c>
    </row>
    <row r="35" spans="1:9" x14ac:dyDescent="0.35">
      <c r="A35" s="35">
        <v>43934</v>
      </c>
      <c r="C35" s="35">
        <v>43933</v>
      </c>
      <c r="G35" s="35">
        <v>43588</v>
      </c>
      <c r="I35" s="35">
        <v>43833</v>
      </c>
    </row>
    <row r="36" spans="1:9" x14ac:dyDescent="0.35">
      <c r="A36" s="35">
        <v>43935</v>
      </c>
      <c r="C36" s="35">
        <v>43934</v>
      </c>
      <c r="G36" s="35">
        <v>43589</v>
      </c>
      <c r="I36" s="35">
        <v>43834</v>
      </c>
    </row>
    <row r="37" spans="1:9" x14ac:dyDescent="0.35">
      <c r="A37" s="35">
        <v>43936</v>
      </c>
      <c r="C37" s="35">
        <v>43935</v>
      </c>
      <c r="G37" s="35">
        <v>43590</v>
      </c>
      <c r="I37" s="35">
        <v>43835</v>
      </c>
    </row>
    <row r="38" spans="1:9" x14ac:dyDescent="0.35">
      <c r="A38" s="35">
        <v>43937</v>
      </c>
      <c r="C38" s="35">
        <v>43936</v>
      </c>
      <c r="G38" s="35">
        <v>43591</v>
      </c>
      <c r="I38" s="35">
        <v>43836</v>
      </c>
    </row>
    <row r="39" spans="1:9" x14ac:dyDescent="0.35">
      <c r="A39" s="35">
        <v>43938</v>
      </c>
      <c r="C39" s="35">
        <v>43937</v>
      </c>
      <c r="G39" s="35">
        <v>43592</v>
      </c>
      <c r="I39" s="35">
        <v>43837</v>
      </c>
    </row>
    <row r="40" spans="1:9" x14ac:dyDescent="0.35">
      <c r="A40" s="35">
        <v>43939</v>
      </c>
      <c r="C40" s="35">
        <v>43938</v>
      </c>
      <c r="G40" s="35">
        <v>43593</v>
      </c>
      <c r="I40" s="35">
        <v>43838</v>
      </c>
    </row>
    <row r="41" spans="1:9" x14ac:dyDescent="0.35">
      <c r="A41" s="35">
        <v>43940</v>
      </c>
      <c r="C41" s="35">
        <v>43939</v>
      </c>
      <c r="G41" s="35">
        <v>43594</v>
      </c>
      <c r="I41" s="35">
        <v>43839</v>
      </c>
    </row>
    <row r="42" spans="1:9" x14ac:dyDescent="0.35">
      <c r="A42" s="35">
        <v>43941</v>
      </c>
      <c r="C42" s="35">
        <v>43940</v>
      </c>
      <c r="G42" s="35">
        <v>43595</v>
      </c>
      <c r="I42" s="35">
        <v>43840</v>
      </c>
    </row>
    <row r="43" spans="1:9" x14ac:dyDescent="0.35">
      <c r="A43" s="35">
        <v>43942</v>
      </c>
      <c r="C43" s="35">
        <v>43941</v>
      </c>
      <c r="G43" s="35">
        <v>43596</v>
      </c>
      <c r="I43" s="35">
        <v>43841</v>
      </c>
    </row>
    <row r="44" spans="1:9" x14ac:dyDescent="0.35">
      <c r="A44" s="35">
        <v>43943</v>
      </c>
      <c r="C44" s="35">
        <v>43942</v>
      </c>
      <c r="G44" s="35">
        <v>43597</v>
      </c>
      <c r="I44" s="35">
        <v>43842</v>
      </c>
    </row>
    <row r="45" spans="1:9" x14ac:dyDescent="0.35">
      <c r="A45" s="35">
        <v>43944</v>
      </c>
      <c r="C45" s="35">
        <v>43943</v>
      </c>
      <c r="G45" s="35">
        <v>43598</v>
      </c>
      <c r="I45" s="35">
        <v>43843</v>
      </c>
    </row>
    <row r="46" spans="1:9" x14ac:dyDescent="0.35">
      <c r="A46" s="35">
        <v>43945</v>
      </c>
      <c r="C46" s="35">
        <v>43944</v>
      </c>
      <c r="G46" s="35">
        <v>43599</v>
      </c>
      <c r="I46" s="35">
        <v>43844</v>
      </c>
    </row>
    <row r="47" spans="1:9" x14ac:dyDescent="0.35">
      <c r="A47" s="35">
        <v>43946</v>
      </c>
      <c r="C47" s="35">
        <v>43945</v>
      </c>
      <c r="G47" s="35">
        <v>43600</v>
      </c>
      <c r="I47" s="35">
        <v>43845</v>
      </c>
    </row>
    <row r="48" spans="1:9" x14ac:dyDescent="0.35">
      <c r="A48" s="35">
        <v>43947</v>
      </c>
      <c r="C48" s="35">
        <v>43946</v>
      </c>
      <c r="G48" s="35">
        <v>43601</v>
      </c>
      <c r="I48" s="35">
        <v>43846</v>
      </c>
    </row>
    <row r="49" spans="1:9" x14ac:dyDescent="0.35">
      <c r="A49" s="35">
        <v>43948</v>
      </c>
      <c r="C49" s="35">
        <v>43947</v>
      </c>
      <c r="G49" s="35">
        <v>43602</v>
      </c>
      <c r="I49" s="35">
        <v>43847</v>
      </c>
    </row>
    <row r="50" spans="1:9" x14ac:dyDescent="0.35">
      <c r="A50" s="35">
        <v>43949</v>
      </c>
      <c r="C50" s="35">
        <v>43948</v>
      </c>
      <c r="G50" s="35">
        <v>43603</v>
      </c>
      <c r="I50" s="35">
        <v>43848</v>
      </c>
    </row>
    <row r="51" spans="1:9" x14ac:dyDescent="0.35">
      <c r="A51" s="35">
        <v>43950</v>
      </c>
      <c r="C51" s="35">
        <v>43949</v>
      </c>
      <c r="G51" s="35">
        <v>43604</v>
      </c>
      <c r="I51" s="35">
        <v>43849</v>
      </c>
    </row>
    <row r="52" spans="1:9" x14ac:dyDescent="0.35">
      <c r="A52" s="35">
        <v>43951</v>
      </c>
      <c r="C52" s="35">
        <v>43950</v>
      </c>
      <c r="G52" s="35">
        <v>43605</v>
      </c>
      <c r="I52" s="35">
        <v>43850</v>
      </c>
    </row>
    <row r="53" spans="1:9" x14ac:dyDescent="0.35">
      <c r="A53" s="35">
        <v>43952</v>
      </c>
      <c r="C53" s="35">
        <v>43951</v>
      </c>
      <c r="G53" s="35">
        <v>43606</v>
      </c>
      <c r="I53" s="35">
        <v>43851</v>
      </c>
    </row>
    <row r="54" spans="1:9" x14ac:dyDescent="0.35">
      <c r="A54" s="35">
        <v>43953</v>
      </c>
      <c r="C54" s="35">
        <v>43952</v>
      </c>
      <c r="G54" s="35">
        <v>43607</v>
      </c>
      <c r="I54" s="35">
        <v>43852</v>
      </c>
    </row>
    <row r="55" spans="1:9" x14ac:dyDescent="0.35">
      <c r="A55" s="35">
        <v>43954</v>
      </c>
      <c r="C55" s="35">
        <v>43953</v>
      </c>
      <c r="G55" s="35">
        <v>43608</v>
      </c>
      <c r="I55" s="35">
        <v>43853</v>
      </c>
    </row>
    <row r="56" spans="1:9" x14ac:dyDescent="0.35">
      <c r="A56" s="35">
        <v>43955</v>
      </c>
      <c r="C56" s="35">
        <v>43954</v>
      </c>
      <c r="G56" s="35">
        <v>43609</v>
      </c>
      <c r="I56" s="35">
        <v>43854</v>
      </c>
    </row>
    <row r="57" spans="1:9" x14ac:dyDescent="0.35">
      <c r="A57" s="35">
        <v>43956</v>
      </c>
      <c r="C57" s="35">
        <v>43955</v>
      </c>
      <c r="G57" s="35">
        <v>43610</v>
      </c>
      <c r="I57" s="35">
        <v>43855</v>
      </c>
    </row>
    <row r="58" spans="1:9" x14ac:dyDescent="0.35">
      <c r="A58" s="35">
        <v>43957</v>
      </c>
      <c r="C58" s="35">
        <v>43956</v>
      </c>
      <c r="G58" s="35">
        <v>43611</v>
      </c>
      <c r="I58" s="35">
        <v>43856</v>
      </c>
    </row>
    <row r="59" spans="1:9" x14ac:dyDescent="0.35">
      <c r="A59" s="35">
        <v>43958</v>
      </c>
      <c r="C59" s="35">
        <v>43957</v>
      </c>
      <c r="G59" s="35">
        <v>43612</v>
      </c>
      <c r="I59" s="35">
        <v>43857</v>
      </c>
    </row>
    <row r="60" spans="1:9" x14ac:dyDescent="0.35">
      <c r="A60" s="35">
        <v>43959</v>
      </c>
      <c r="C60" s="35">
        <v>43958</v>
      </c>
      <c r="G60" s="35">
        <v>43613</v>
      </c>
      <c r="I60" s="35">
        <v>43858</v>
      </c>
    </row>
    <row r="61" spans="1:9" x14ac:dyDescent="0.35">
      <c r="A61" s="35">
        <v>43960</v>
      </c>
      <c r="C61" s="35">
        <v>43959</v>
      </c>
      <c r="G61" s="35">
        <v>43614</v>
      </c>
      <c r="I61" s="35">
        <v>43859</v>
      </c>
    </row>
    <row r="62" spans="1:9" x14ac:dyDescent="0.35">
      <c r="A62" s="35">
        <v>43961</v>
      </c>
      <c r="C62" s="35">
        <v>43960</v>
      </c>
      <c r="G62" s="35">
        <v>43615</v>
      </c>
      <c r="I62" s="35">
        <v>43860</v>
      </c>
    </row>
    <row r="63" spans="1:9" x14ac:dyDescent="0.35">
      <c r="A63" s="35">
        <v>43962</v>
      </c>
      <c r="C63" s="35">
        <v>43961</v>
      </c>
      <c r="G63" s="35">
        <v>43616</v>
      </c>
      <c r="I63" s="35">
        <v>43861</v>
      </c>
    </row>
    <row r="64" spans="1:9" x14ac:dyDescent="0.35">
      <c r="A64" s="35">
        <v>43963</v>
      </c>
      <c r="C64" s="35">
        <v>43962</v>
      </c>
      <c r="G64" s="35">
        <v>43617</v>
      </c>
      <c r="I64" s="35">
        <v>43862</v>
      </c>
    </row>
    <row r="65" spans="1:9" x14ac:dyDescent="0.35">
      <c r="A65" s="35">
        <v>43964</v>
      </c>
      <c r="C65" s="35">
        <v>43963</v>
      </c>
      <c r="G65" s="35">
        <v>43618</v>
      </c>
      <c r="I65" s="35">
        <v>43863</v>
      </c>
    </row>
    <row r="66" spans="1:9" x14ac:dyDescent="0.35">
      <c r="A66" s="35">
        <v>43965</v>
      </c>
      <c r="C66" s="35">
        <v>43964</v>
      </c>
      <c r="G66" s="35">
        <v>43619</v>
      </c>
      <c r="I66" s="35">
        <v>43864</v>
      </c>
    </row>
    <row r="67" spans="1:9" x14ac:dyDescent="0.35">
      <c r="A67" s="35">
        <v>43966</v>
      </c>
      <c r="C67" s="35">
        <v>43965</v>
      </c>
      <c r="G67" s="35">
        <v>43620</v>
      </c>
      <c r="I67" s="35">
        <v>43865</v>
      </c>
    </row>
    <row r="68" spans="1:9" x14ac:dyDescent="0.35">
      <c r="A68" s="35">
        <v>43967</v>
      </c>
      <c r="C68" s="35">
        <v>43966</v>
      </c>
      <c r="G68" s="35">
        <v>43621</v>
      </c>
      <c r="I68" s="35">
        <v>43866</v>
      </c>
    </row>
    <row r="69" spans="1:9" x14ac:dyDescent="0.35">
      <c r="A69" s="35">
        <v>43968</v>
      </c>
      <c r="C69" s="35">
        <v>43967</v>
      </c>
      <c r="G69" s="35">
        <v>43622</v>
      </c>
      <c r="I69" s="35">
        <v>43867</v>
      </c>
    </row>
    <row r="70" spans="1:9" x14ac:dyDescent="0.35">
      <c r="A70" s="35">
        <v>43969</v>
      </c>
      <c r="C70" s="35">
        <v>43968</v>
      </c>
      <c r="G70" s="35">
        <v>43623</v>
      </c>
      <c r="I70" s="35">
        <v>43868</v>
      </c>
    </row>
    <row r="71" spans="1:9" x14ac:dyDescent="0.35">
      <c r="A71" s="35">
        <v>43970</v>
      </c>
      <c r="C71" s="35">
        <v>43969</v>
      </c>
      <c r="G71" s="35">
        <v>43624</v>
      </c>
      <c r="I71" s="35">
        <v>43869</v>
      </c>
    </row>
    <row r="72" spans="1:9" x14ac:dyDescent="0.35">
      <c r="A72" s="35">
        <v>43971</v>
      </c>
      <c r="C72" s="35">
        <v>43970</v>
      </c>
      <c r="G72" s="35">
        <v>43625</v>
      </c>
      <c r="I72" s="35">
        <v>43870</v>
      </c>
    </row>
    <row r="73" spans="1:9" x14ac:dyDescent="0.35">
      <c r="A73" s="35">
        <v>43972</v>
      </c>
      <c r="C73" s="35">
        <v>43971</v>
      </c>
      <c r="G73" s="35">
        <v>43626</v>
      </c>
      <c r="I73" s="35">
        <v>43871</v>
      </c>
    </row>
    <row r="74" spans="1:9" x14ac:dyDescent="0.35">
      <c r="A74" s="35">
        <v>43973</v>
      </c>
      <c r="C74" s="35">
        <v>43972</v>
      </c>
      <c r="G74" s="35">
        <v>43627</v>
      </c>
      <c r="I74" s="35">
        <v>43872</v>
      </c>
    </row>
    <row r="75" spans="1:9" x14ac:dyDescent="0.35">
      <c r="A75" s="35">
        <v>43974</v>
      </c>
      <c r="C75" s="35">
        <v>43973</v>
      </c>
      <c r="G75" s="35">
        <v>43628</v>
      </c>
      <c r="I75" s="35">
        <v>43873</v>
      </c>
    </row>
    <row r="76" spans="1:9" x14ac:dyDescent="0.35">
      <c r="A76" s="35">
        <v>43975</v>
      </c>
      <c r="C76" s="35">
        <v>43974</v>
      </c>
      <c r="G76" s="35">
        <v>43629</v>
      </c>
      <c r="I76" s="35">
        <v>43874</v>
      </c>
    </row>
    <row r="77" spans="1:9" x14ac:dyDescent="0.35">
      <c r="A77" s="35">
        <v>43976</v>
      </c>
      <c r="C77" s="35">
        <v>43975</v>
      </c>
      <c r="G77" s="35">
        <v>43630</v>
      </c>
      <c r="I77" s="35">
        <v>43875</v>
      </c>
    </row>
    <row r="78" spans="1:9" x14ac:dyDescent="0.35">
      <c r="A78" s="35">
        <v>43977</v>
      </c>
      <c r="C78" s="35">
        <v>43976</v>
      </c>
      <c r="G78" s="35">
        <v>43631</v>
      </c>
      <c r="I78" s="35">
        <v>43876</v>
      </c>
    </row>
    <row r="79" spans="1:9" x14ac:dyDescent="0.35">
      <c r="A79" s="35">
        <v>43978</v>
      </c>
      <c r="C79" s="35">
        <v>43977</v>
      </c>
      <c r="G79" s="35">
        <v>43632</v>
      </c>
      <c r="I79" s="35">
        <v>43877</v>
      </c>
    </row>
    <row r="80" spans="1:9" x14ac:dyDescent="0.35">
      <c r="A80" s="35">
        <v>43979</v>
      </c>
      <c r="C80" s="35">
        <v>43978</v>
      </c>
      <c r="G80" s="35">
        <v>43633</v>
      </c>
      <c r="I80" s="35">
        <v>43878</v>
      </c>
    </row>
    <row r="81" spans="1:9" x14ac:dyDescent="0.35">
      <c r="A81" s="35">
        <v>43980</v>
      </c>
      <c r="C81" s="35">
        <v>43979</v>
      </c>
      <c r="G81" s="35">
        <v>43634</v>
      </c>
      <c r="I81" s="35">
        <v>43879</v>
      </c>
    </row>
    <row r="82" spans="1:9" x14ac:dyDescent="0.35">
      <c r="A82" s="35">
        <v>43981</v>
      </c>
      <c r="C82" s="35">
        <v>43980</v>
      </c>
      <c r="G82" s="35">
        <v>43635</v>
      </c>
      <c r="I82" s="35">
        <v>43880</v>
      </c>
    </row>
    <row r="83" spans="1:9" x14ac:dyDescent="0.35">
      <c r="A83" s="35">
        <v>43982</v>
      </c>
      <c r="C83" s="35">
        <v>43981</v>
      </c>
      <c r="G83" s="35">
        <v>43636</v>
      </c>
      <c r="I83" s="35">
        <v>43881</v>
      </c>
    </row>
    <row r="84" spans="1:9" x14ac:dyDescent="0.35">
      <c r="A84" s="35">
        <v>43983</v>
      </c>
      <c r="C84" s="35">
        <v>43982</v>
      </c>
      <c r="G84" s="35">
        <v>43637</v>
      </c>
      <c r="I84" s="35">
        <v>43882</v>
      </c>
    </row>
    <row r="85" spans="1:9" x14ac:dyDescent="0.35">
      <c r="A85" s="35">
        <v>43984</v>
      </c>
      <c r="C85" s="35">
        <v>43983</v>
      </c>
      <c r="G85" s="35">
        <v>43638</v>
      </c>
      <c r="I85" s="35">
        <v>43883</v>
      </c>
    </row>
    <row r="86" spans="1:9" x14ac:dyDescent="0.35">
      <c r="A86" s="35">
        <v>43985</v>
      </c>
      <c r="C86" s="35">
        <v>43984</v>
      </c>
      <c r="G86" s="35">
        <v>43639</v>
      </c>
      <c r="I86" s="35">
        <v>43884</v>
      </c>
    </row>
    <row r="87" spans="1:9" x14ac:dyDescent="0.35">
      <c r="A87" s="35">
        <v>43986</v>
      </c>
      <c r="C87" s="35">
        <v>43985</v>
      </c>
      <c r="G87" s="35">
        <v>43640</v>
      </c>
      <c r="I87" s="35">
        <v>43885</v>
      </c>
    </row>
    <row r="88" spans="1:9" x14ac:dyDescent="0.35">
      <c r="A88" s="35">
        <v>43987</v>
      </c>
      <c r="C88" s="35">
        <v>43986</v>
      </c>
      <c r="G88" s="35">
        <v>43641</v>
      </c>
      <c r="I88" s="35">
        <v>43886</v>
      </c>
    </row>
    <row r="89" spans="1:9" x14ac:dyDescent="0.35">
      <c r="A89" s="35">
        <v>43988</v>
      </c>
      <c r="C89" s="35">
        <v>43987</v>
      </c>
      <c r="G89" s="35">
        <v>43642</v>
      </c>
      <c r="I89" s="35">
        <v>43887</v>
      </c>
    </row>
    <row r="90" spans="1:9" x14ac:dyDescent="0.35">
      <c r="A90" s="35">
        <v>43989</v>
      </c>
      <c r="C90" s="35">
        <v>43988</v>
      </c>
      <c r="G90" s="35">
        <v>43643</v>
      </c>
      <c r="I90" s="35">
        <v>43888</v>
      </c>
    </row>
    <row r="91" spans="1:9" x14ac:dyDescent="0.35">
      <c r="A91" s="35">
        <v>43990</v>
      </c>
      <c r="C91" s="35">
        <v>43989</v>
      </c>
      <c r="G91" s="35">
        <v>43644</v>
      </c>
      <c r="I91" s="35">
        <v>43889</v>
      </c>
    </row>
    <row r="92" spans="1:9" x14ac:dyDescent="0.35">
      <c r="A92" s="35">
        <v>43991</v>
      </c>
      <c r="C92" s="35">
        <v>43990</v>
      </c>
      <c r="G92" s="35">
        <v>43645</v>
      </c>
      <c r="I92" s="35">
        <v>43890</v>
      </c>
    </row>
    <row r="93" spans="1:9" x14ac:dyDescent="0.35">
      <c r="A93" s="35">
        <v>43992</v>
      </c>
      <c r="C93" s="35">
        <v>43991</v>
      </c>
      <c r="G93" s="35">
        <v>43646</v>
      </c>
      <c r="I93" s="35">
        <v>43891</v>
      </c>
    </row>
    <row r="94" spans="1:9" x14ac:dyDescent="0.35">
      <c r="A94" s="35">
        <v>43993</v>
      </c>
      <c r="C94" s="35">
        <v>43992</v>
      </c>
      <c r="G94" s="35">
        <v>43647</v>
      </c>
      <c r="I94" s="35">
        <v>43892</v>
      </c>
    </row>
    <row r="95" spans="1:9" x14ac:dyDescent="0.35">
      <c r="A95" s="35">
        <v>43994</v>
      </c>
      <c r="C95" s="35">
        <v>43993</v>
      </c>
      <c r="G95" s="35">
        <v>43648</v>
      </c>
      <c r="I95" s="35">
        <v>43893</v>
      </c>
    </row>
    <row r="96" spans="1:9" x14ac:dyDescent="0.35">
      <c r="A96" s="35">
        <v>43995</v>
      </c>
      <c r="C96" s="35">
        <v>43994</v>
      </c>
      <c r="G96" s="35">
        <v>43649</v>
      </c>
      <c r="I96" s="35">
        <v>43894</v>
      </c>
    </row>
    <row r="97" spans="1:9" x14ac:dyDescent="0.35">
      <c r="A97" s="35">
        <v>43996</v>
      </c>
      <c r="C97" s="35">
        <v>43995</v>
      </c>
      <c r="G97" s="35">
        <v>43650</v>
      </c>
      <c r="I97" s="35">
        <v>43895</v>
      </c>
    </row>
    <row r="98" spans="1:9" x14ac:dyDescent="0.35">
      <c r="A98" s="35">
        <v>43997</v>
      </c>
      <c r="C98" s="35">
        <v>43996</v>
      </c>
      <c r="G98" s="35">
        <v>43651</v>
      </c>
      <c r="I98" s="35">
        <v>43896</v>
      </c>
    </row>
    <row r="99" spans="1:9" x14ac:dyDescent="0.35">
      <c r="A99" s="35">
        <v>43998</v>
      </c>
      <c r="C99" s="35">
        <v>43997</v>
      </c>
      <c r="G99" s="35">
        <v>43652</v>
      </c>
      <c r="I99" s="35">
        <v>43897</v>
      </c>
    </row>
    <row r="100" spans="1:9" x14ac:dyDescent="0.35">
      <c r="A100" s="35">
        <v>43999</v>
      </c>
      <c r="C100" s="35">
        <v>43998</v>
      </c>
      <c r="G100" s="35">
        <v>43653</v>
      </c>
      <c r="I100" s="35">
        <v>43898</v>
      </c>
    </row>
    <row r="101" spans="1:9" x14ac:dyDescent="0.35">
      <c r="A101" s="35">
        <v>44000</v>
      </c>
      <c r="C101" s="35">
        <v>43999</v>
      </c>
      <c r="G101" s="35">
        <v>43654</v>
      </c>
      <c r="I101" s="35">
        <v>43899</v>
      </c>
    </row>
    <row r="102" spans="1:9" x14ac:dyDescent="0.35">
      <c r="A102" s="35">
        <v>44001</v>
      </c>
      <c r="C102" s="35">
        <v>44000</v>
      </c>
      <c r="G102" s="35">
        <v>43655</v>
      </c>
      <c r="I102" s="35"/>
    </row>
    <row r="103" spans="1:9" x14ac:dyDescent="0.35">
      <c r="A103" s="35">
        <v>44002</v>
      </c>
      <c r="C103" s="35">
        <v>44001</v>
      </c>
      <c r="G103" s="35">
        <v>43656</v>
      </c>
      <c r="I103" s="35"/>
    </row>
    <row r="104" spans="1:9" x14ac:dyDescent="0.35">
      <c r="A104" s="35">
        <v>44003</v>
      </c>
      <c r="C104" s="35">
        <v>44002</v>
      </c>
      <c r="G104" s="35">
        <v>43657</v>
      </c>
      <c r="I104" s="35"/>
    </row>
    <row r="105" spans="1:9" x14ac:dyDescent="0.35">
      <c r="A105" s="35">
        <v>44004</v>
      </c>
      <c r="C105" s="35">
        <v>44003</v>
      </c>
      <c r="G105" s="35">
        <v>43658</v>
      </c>
      <c r="I105" s="35"/>
    </row>
    <row r="106" spans="1:9" x14ac:dyDescent="0.35">
      <c r="A106" s="35">
        <v>44005</v>
      </c>
      <c r="C106" s="35">
        <v>44004</v>
      </c>
      <c r="G106" s="35">
        <v>43659</v>
      </c>
      <c r="I106" s="35"/>
    </row>
    <row r="107" spans="1:9" x14ac:dyDescent="0.35">
      <c r="A107" s="35">
        <v>44006</v>
      </c>
      <c r="C107" s="35">
        <v>44005</v>
      </c>
      <c r="G107" s="35">
        <v>43660</v>
      </c>
      <c r="I107" s="35"/>
    </row>
    <row r="108" spans="1:9" x14ac:dyDescent="0.35">
      <c r="A108" s="35">
        <v>44007</v>
      </c>
      <c r="C108" s="35">
        <v>44006</v>
      </c>
      <c r="G108" s="35">
        <v>43661</v>
      </c>
      <c r="I108" s="35"/>
    </row>
    <row r="109" spans="1:9" x14ac:dyDescent="0.35">
      <c r="A109" s="35">
        <v>44008</v>
      </c>
      <c r="C109" s="35">
        <v>44007</v>
      </c>
      <c r="G109" s="35">
        <v>43662</v>
      </c>
      <c r="I109" s="35"/>
    </row>
    <row r="110" spans="1:9" x14ac:dyDescent="0.35">
      <c r="A110" s="35">
        <v>44009</v>
      </c>
      <c r="C110" s="35">
        <v>44008</v>
      </c>
      <c r="G110" s="35">
        <v>43663</v>
      </c>
      <c r="I110" s="35"/>
    </row>
    <row r="111" spans="1:9" x14ac:dyDescent="0.35">
      <c r="A111" s="35">
        <v>44010</v>
      </c>
      <c r="C111" s="35">
        <v>44009</v>
      </c>
      <c r="G111" s="35">
        <v>43664</v>
      </c>
      <c r="I111" s="35"/>
    </row>
    <row r="112" spans="1:9" x14ac:dyDescent="0.35">
      <c r="A112" s="35">
        <v>44011</v>
      </c>
      <c r="C112" s="35">
        <v>44010</v>
      </c>
      <c r="G112" s="35">
        <v>43665</v>
      </c>
      <c r="I112" s="35"/>
    </row>
    <row r="113" spans="1:9" x14ac:dyDescent="0.35">
      <c r="A113" s="35">
        <v>44012</v>
      </c>
      <c r="C113" s="35">
        <v>44011</v>
      </c>
      <c r="G113" s="35">
        <v>43666</v>
      </c>
      <c r="I113" s="35"/>
    </row>
    <row r="114" spans="1:9" x14ac:dyDescent="0.35">
      <c r="A114" s="35">
        <v>44013</v>
      </c>
      <c r="C114" s="35">
        <v>44012</v>
      </c>
      <c r="G114" s="35">
        <v>43667</v>
      </c>
      <c r="I114" s="35"/>
    </row>
    <row r="115" spans="1:9" x14ac:dyDescent="0.35">
      <c r="A115" s="35">
        <v>44014</v>
      </c>
      <c r="C115" s="35">
        <v>44013</v>
      </c>
      <c r="G115" s="35">
        <v>43668</v>
      </c>
      <c r="I115" s="35"/>
    </row>
    <row r="116" spans="1:9" x14ac:dyDescent="0.35">
      <c r="A116" s="35">
        <v>44015</v>
      </c>
      <c r="C116" s="35">
        <v>44014</v>
      </c>
      <c r="G116" s="35">
        <v>43669</v>
      </c>
      <c r="I116" s="35"/>
    </row>
    <row r="117" spans="1:9" x14ac:dyDescent="0.35">
      <c r="A117" s="35">
        <v>44016</v>
      </c>
      <c r="C117" s="35">
        <v>44015</v>
      </c>
      <c r="G117" s="35">
        <v>43670</v>
      </c>
      <c r="I117" s="35"/>
    </row>
    <row r="118" spans="1:9" x14ac:dyDescent="0.35">
      <c r="A118" s="35">
        <v>44017</v>
      </c>
      <c r="C118" s="35">
        <v>44016</v>
      </c>
      <c r="G118" s="35">
        <v>43671</v>
      </c>
      <c r="I118" s="35"/>
    </row>
    <row r="119" spans="1:9" x14ac:dyDescent="0.35">
      <c r="A119" s="35">
        <v>44018</v>
      </c>
      <c r="C119" s="35">
        <v>44017</v>
      </c>
      <c r="G119" s="35">
        <v>43672</v>
      </c>
      <c r="I119" s="35"/>
    </row>
    <row r="120" spans="1:9" x14ac:dyDescent="0.35">
      <c r="A120" s="35">
        <v>44019</v>
      </c>
      <c r="C120" s="35">
        <v>44018</v>
      </c>
      <c r="G120" s="35">
        <v>43673</v>
      </c>
      <c r="I120" s="35"/>
    </row>
    <row r="121" spans="1:9" x14ac:dyDescent="0.35">
      <c r="A121" s="35">
        <v>44020</v>
      </c>
      <c r="C121" s="35">
        <v>44019</v>
      </c>
      <c r="G121" s="35">
        <v>43674</v>
      </c>
      <c r="I121" s="35"/>
    </row>
    <row r="122" spans="1:9" x14ac:dyDescent="0.35">
      <c r="C122" s="35">
        <v>44020</v>
      </c>
      <c r="G122" s="35">
        <v>43675</v>
      </c>
      <c r="I122" s="35"/>
    </row>
    <row r="123" spans="1:9" x14ac:dyDescent="0.35">
      <c r="G123" s="35">
        <v>43676</v>
      </c>
      <c r="I123" s="35"/>
    </row>
    <row r="124" spans="1:9" x14ac:dyDescent="0.35">
      <c r="G124" s="35">
        <v>43677</v>
      </c>
      <c r="I124" s="35"/>
    </row>
    <row r="125" spans="1:9" x14ac:dyDescent="0.35">
      <c r="G125" s="35">
        <v>43678</v>
      </c>
      <c r="I125" s="35"/>
    </row>
    <row r="126" spans="1:9" x14ac:dyDescent="0.35">
      <c r="G126" s="35">
        <v>43679</v>
      </c>
      <c r="I126" s="35"/>
    </row>
    <row r="127" spans="1:9" x14ac:dyDescent="0.35">
      <c r="G127" s="35">
        <v>43680</v>
      </c>
      <c r="I127" s="35"/>
    </row>
    <row r="128" spans="1:9" x14ac:dyDescent="0.35">
      <c r="G128" s="35">
        <v>43681</v>
      </c>
      <c r="I128" s="35"/>
    </row>
    <row r="129" spans="7:9" x14ac:dyDescent="0.35">
      <c r="G129" s="35">
        <v>43682</v>
      </c>
      <c r="I129" s="35"/>
    </row>
    <row r="130" spans="7:9" x14ac:dyDescent="0.35">
      <c r="G130" s="35">
        <v>43683</v>
      </c>
      <c r="I130" s="35"/>
    </row>
    <row r="131" spans="7:9" x14ac:dyDescent="0.35">
      <c r="G131" s="35">
        <v>43684</v>
      </c>
      <c r="I131" s="35"/>
    </row>
    <row r="132" spans="7:9" x14ac:dyDescent="0.35">
      <c r="G132" s="35">
        <v>43685</v>
      </c>
    </row>
    <row r="133" spans="7:9" x14ac:dyDescent="0.35">
      <c r="G133" s="35">
        <v>43686</v>
      </c>
    </row>
    <row r="134" spans="7:9" x14ac:dyDescent="0.35">
      <c r="G134" s="35">
        <v>43687</v>
      </c>
    </row>
    <row r="135" spans="7:9" x14ac:dyDescent="0.35">
      <c r="G135" s="35">
        <v>43688</v>
      </c>
    </row>
    <row r="136" spans="7:9" x14ac:dyDescent="0.35">
      <c r="G136" s="35">
        <v>43689</v>
      </c>
    </row>
    <row r="137" spans="7:9" x14ac:dyDescent="0.35">
      <c r="G137" s="35">
        <v>43690</v>
      </c>
    </row>
    <row r="138" spans="7:9" x14ac:dyDescent="0.35">
      <c r="G138" s="35">
        <v>43691</v>
      </c>
    </row>
    <row r="139" spans="7:9" x14ac:dyDescent="0.35">
      <c r="G139" s="35">
        <v>43692</v>
      </c>
    </row>
    <row r="140" spans="7:9" x14ac:dyDescent="0.35">
      <c r="G140" s="35">
        <v>43693</v>
      </c>
    </row>
    <row r="141" spans="7:9" x14ac:dyDescent="0.35">
      <c r="G141" s="35">
        <v>43694</v>
      </c>
    </row>
    <row r="142" spans="7:9" x14ac:dyDescent="0.35">
      <c r="G142" s="35">
        <v>43695</v>
      </c>
    </row>
    <row r="143" spans="7:9" x14ac:dyDescent="0.35">
      <c r="G143" s="35">
        <v>43696</v>
      </c>
    </row>
    <row r="144" spans="7:9" x14ac:dyDescent="0.35">
      <c r="G144" s="35">
        <v>43697</v>
      </c>
    </row>
    <row r="145" spans="7:7" x14ac:dyDescent="0.35">
      <c r="G145" s="35">
        <v>43698</v>
      </c>
    </row>
    <row r="146" spans="7:7" x14ac:dyDescent="0.35">
      <c r="G146" s="35">
        <v>43699</v>
      </c>
    </row>
    <row r="147" spans="7:7" x14ac:dyDescent="0.35">
      <c r="G147" s="35">
        <v>43700</v>
      </c>
    </row>
    <row r="148" spans="7:7" x14ac:dyDescent="0.35">
      <c r="G148" s="35">
        <v>43701</v>
      </c>
    </row>
    <row r="149" spans="7:7" x14ac:dyDescent="0.35">
      <c r="G149" s="35">
        <v>43702</v>
      </c>
    </row>
    <row r="150" spans="7:7" x14ac:dyDescent="0.35">
      <c r="G150" s="35">
        <v>43703</v>
      </c>
    </row>
    <row r="151" spans="7:7" x14ac:dyDescent="0.35">
      <c r="G151" s="35">
        <v>43704</v>
      </c>
    </row>
    <row r="152" spans="7:7" x14ac:dyDescent="0.35">
      <c r="G152" s="35">
        <v>43705</v>
      </c>
    </row>
    <row r="153" spans="7:7" x14ac:dyDescent="0.35">
      <c r="G153" s="35">
        <v>43706</v>
      </c>
    </row>
    <row r="154" spans="7:7" x14ac:dyDescent="0.35">
      <c r="G154" s="35">
        <v>43707</v>
      </c>
    </row>
    <row r="155" spans="7:7" x14ac:dyDescent="0.35">
      <c r="G155" s="35">
        <v>43708</v>
      </c>
    </row>
    <row r="156" spans="7:7" x14ac:dyDescent="0.35">
      <c r="G156" s="35">
        <v>43709</v>
      </c>
    </row>
    <row r="157" spans="7:7" x14ac:dyDescent="0.35">
      <c r="G157" s="35">
        <v>43710</v>
      </c>
    </row>
    <row r="158" spans="7:7" x14ac:dyDescent="0.35">
      <c r="G158" s="35">
        <v>43711</v>
      </c>
    </row>
    <row r="159" spans="7:7" x14ac:dyDescent="0.35">
      <c r="G159" s="35">
        <v>43712</v>
      </c>
    </row>
    <row r="160" spans="7:7" x14ac:dyDescent="0.35">
      <c r="G160" s="35">
        <v>43713</v>
      </c>
    </row>
    <row r="161" spans="7:7" x14ac:dyDescent="0.35">
      <c r="G161" s="35">
        <v>43714</v>
      </c>
    </row>
    <row r="162" spans="7:7" x14ac:dyDescent="0.35">
      <c r="G162" s="35">
        <v>43715</v>
      </c>
    </row>
    <row r="163" spans="7:7" x14ac:dyDescent="0.35">
      <c r="G163" s="35">
        <v>43716</v>
      </c>
    </row>
    <row r="164" spans="7:7" x14ac:dyDescent="0.35">
      <c r="G164" s="35">
        <v>43717</v>
      </c>
    </row>
    <row r="165" spans="7:7" x14ac:dyDescent="0.35">
      <c r="G165" s="35">
        <v>43718</v>
      </c>
    </row>
    <row r="166" spans="7:7" x14ac:dyDescent="0.35">
      <c r="G166" s="35">
        <v>43719</v>
      </c>
    </row>
    <row r="167" spans="7:7" x14ac:dyDescent="0.35">
      <c r="G167" s="35">
        <v>43720</v>
      </c>
    </row>
    <row r="168" spans="7:7" x14ac:dyDescent="0.35">
      <c r="G168" s="35">
        <v>43721</v>
      </c>
    </row>
    <row r="169" spans="7:7" x14ac:dyDescent="0.35">
      <c r="G169" s="35">
        <v>43722</v>
      </c>
    </row>
    <row r="170" spans="7:7" x14ac:dyDescent="0.35">
      <c r="G170" s="35">
        <v>43723</v>
      </c>
    </row>
    <row r="171" spans="7:7" x14ac:dyDescent="0.35">
      <c r="G171" s="35">
        <v>43724</v>
      </c>
    </row>
    <row r="172" spans="7:7" x14ac:dyDescent="0.35">
      <c r="G172" s="35">
        <v>43725</v>
      </c>
    </row>
    <row r="173" spans="7:7" x14ac:dyDescent="0.35">
      <c r="G173" s="35">
        <v>43726</v>
      </c>
    </row>
    <row r="174" spans="7:7" x14ac:dyDescent="0.35">
      <c r="G174" s="35">
        <v>43727</v>
      </c>
    </row>
    <row r="175" spans="7:7" x14ac:dyDescent="0.35">
      <c r="G175" s="35">
        <v>43728</v>
      </c>
    </row>
    <row r="176" spans="7:7" x14ac:dyDescent="0.35">
      <c r="G176" s="35">
        <v>43729</v>
      </c>
    </row>
    <row r="177" spans="7:7" x14ac:dyDescent="0.35">
      <c r="G177" s="35">
        <v>43730</v>
      </c>
    </row>
    <row r="178" spans="7:7" x14ac:dyDescent="0.35">
      <c r="G178" s="35">
        <v>43731</v>
      </c>
    </row>
    <row r="179" spans="7:7" x14ac:dyDescent="0.35">
      <c r="G179" s="35">
        <v>43732</v>
      </c>
    </row>
    <row r="180" spans="7:7" x14ac:dyDescent="0.35">
      <c r="G180" s="35">
        <v>43733</v>
      </c>
    </row>
    <row r="181" spans="7:7" x14ac:dyDescent="0.35">
      <c r="G181" s="35">
        <v>43734</v>
      </c>
    </row>
    <row r="182" spans="7:7" x14ac:dyDescent="0.35">
      <c r="G182" s="35">
        <v>43735</v>
      </c>
    </row>
    <row r="183" spans="7:7" x14ac:dyDescent="0.35">
      <c r="G183" s="35">
        <v>43736</v>
      </c>
    </row>
    <row r="184" spans="7:7" x14ac:dyDescent="0.35">
      <c r="G184" s="35">
        <v>43737</v>
      </c>
    </row>
    <row r="185" spans="7:7" x14ac:dyDescent="0.35">
      <c r="G185" s="35">
        <v>43738</v>
      </c>
    </row>
    <row r="186" spans="7:7" x14ac:dyDescent="0.35">
      <c r="G186" s="35">
        <v>43739</v>
      </c>
    </row>
    <row r="187" spans="7:7" x14ac:dyDescent="0.35">
      <c r="G187" s="35">
        <v>43740</v>
      </c>
    </row>
    <row r="188" spans="7:7" x14ac:dyDescent="0.35">
      <c r="G188" s="35">
        <v>43741</v>
      </c>
    </row>
    <row r="189" spans="7:7" x14ac:dyDescent="0.35">
      <c r="G189" s="35">
        <v>43742</v>
      </c>
    </row>
    <row r="190" spans="7:7" x14ac:dyDescent="0.35">
      <c r="G190" s="35">
        <v>43743</v>
      </c>
    </row>
    <row r="191" spans="7:7" x14ac:dyDescent="0.35">
      <c r="G191" s="35">
        <v>43744</v>
      </c>
    </row>
    <row r="192" spans="7:7" x14ac:dyDescent="0.35">
      <c r="G192" s="35">
        <v>43745</v>
      </c>
    </row>
    <row r="193" spans="7:7" x14ac:dyDescent="0.35">
      <c r="G193" s="35">
        <v>43746</v>
      </c>
    </row>
    <row r="194" spans="7:7" x14ac:dyDescent="0.35">
      <c r="G194" s="35">
        <v>43747</v>
      </c>
    </row>
    <row r="195" spans="7:7" x14ac:dyDescent="0.35">
      <c r="G195" s="35">
        <v>43748</v>
      </c>
    </row>
    <row r="196" spans="7:7" x14ac:dyDescent="0.35">
      <c r="G196" s="35">
        <v>43749</v>
      </c>
    </row>
    <row r="197" spans="7:7" x14ac:dyDescent="0.35">
      <c r="G197" s="35">
        <v>43750</v>
      </c>
    </row>
    <row r="198" spans="7:7" x14ac:dyDescent="0.35">
      <c r="G198" s="35">
        <v>43751</v>
      </c>
    </row>
    <row r="199" spans="7:7" x14ac:dyDescent="0.35">
      <c r="G199" s="35">
        <v>43752</v>
      </c>
    </row>
    <row r="200" spans="7:7" x14ac:dyDescent="0.35">
      <c r="G200" s="35">
        <v>43753</v>
      </c>
    </row>
    <row r="201" spans="7:7" x14ac:dyDescent="0.35">
      <c r="G201" s="35">
        <v>43754</v>
      </c>
    </row>
    <row r="202" spans="7:7" x14ac:dyDescent="0.35">
      <c r="G202" s="35">
        <v>43755</v>
      </c>
    </row>
    <row r="203" spans="7:7" x14ac:dyDescent="0.35">
      <c r="G203" s="35">
        <v>43756</v>
      </c>
    </row>
    <row r="204" spans="7:7" x14ac:dyDescent="0.35">
      <c r="G204" s="35">
        <v>43757</v>
      </c>
    </row>
    <row r="205" spans="7:7" x14ac:dyDescent="0.35">
      <c r="G205" s="35">
        <v>43758</v>
      </c>
    </row>
    <row r="206" spans="7:7" x14ac:dyDescent="0.35">
      <c r="G206" s="35">
        <v>43759</v>
      </c>
    </row>
    <row r="207" spans="7:7" x14ac:dyDescent="0.35">
      <c r="G207" s="35">
        <v>43760</v>
      </c>
    </row>
    <row r="208" spans="7:7" x14ac:dyDescent="0.35">
      <c r="G208" s="35">
        <v>43761</v>
      </c>
    </row>
    <row r="209" spans="7:7" x14ac:dyDescent="0.35">
      <c r="G209" s="35">
        <v>43762</v>
      </c>
    </row>
    <row r="210" spans="7:7" x14ac:dyDescent="0.35">
      <c r="G210" s="35">
        <v>43763</v>
      </c>
    </row>
    <row r="211" spans="7:7" x14ac:dyDescent="0.35">
      <c r="G211" s="35">
        <v>43764</v>
      </c>
    </row>
    <row r="212" spans="7:7" x14ac:dyDescent="0.35">
      <c r="G212" s="35">
        <v>43765</v>
      </c>
    </row>
    <row r="213" spans="7:7" x14ac:dyDescent="0.35">
      <c r="G213" s="35">
        <v>43766</v>
      </c>
    </row>
    <row r="214" spans="7:7" x14ac:dyDescent="0.35">
      <c r="G214" s="35">
        <v>43767</v>
      </c>
    </row>
    <row r="215" spans="7:7" x14ac:dyDescent="0.35">
      <c r="G215" s="35">
        <v>43768</v>
      </c>
    </row>
    <row r="216" spans="7:7" x14ac:dyDescent="0.35">
      <c r="G216" s="35">
        <v>43769</v>
      </c>
    </row>
    <row r="217" spans="7:7" x14ac:dyDescent="0.35">
      <c r="G217" s="35">
        <v>43770</v>
      </c>
    </row>
    <row r="218" spans="7:7" x14ac:dyDescent="0.35">
      <c r="G218" s="35">
        <v>43771</v>
      </c>
    </row>
    <row r="219" spans="7:7" x14ac:dyDescent="0.35">
      <c r="G219" s="35">
        <v>43772</v>
      </c>
    </row>
    <row r="220" spans="7:7" x14ac:dyDescent="0.35">
      <c r="G220" s="35">
        <v>43773</v>
      </c>
    </row>
    <row r="221" spans="7:7" x14ac:dyDescent="0.35">
      <c r="G221" s="35">
        <v>43774</v>
      </c>
    </row>
    <row r="222" spans="7:7" x14ac:dyDescent="0.35">
      <c r="G222" s="35">
        <v>43775</v>
      </c>
    </row>
    <row r="223" spans="7:7" x14ac:dyDescent="0.35">
      <c r="G223" s="35">
        <v>43776</v>
      </c>
    </row>
    <row r="224" spans="7:7" x14ac:dyDescent="0.35">
      <c r="G224" s="35">
        <v>43777</v>
      </c>
    </row>
    <row r="225" spans="7:7" x14ac:dyDescent="0.35">
      <c r="G225" s="35">
        <v>43778</v>
      </c>
    </row>
    <row r="226" spans="7:7" x14ac:dyDescent="0.35">
      <c r="G226" s="35">
        <v>43779</v>
      </c>
    </row>
    <row r="227" spans="7:7" x14ac:dyDescent="0.35">
      <c r="G227" s="35">
        <v>43780</v>
      </c>
    </row>
    <row r="228" spans="7:7" x14ac:dyDescent="0.35">
      <c r="G228" s="35">
        <v>43781</v>
      </c>
    </row>
    <row r="229" spans="7:7" x14ac:dyDescent="0.35">
      <c r="G229" s="35">
        <v>43782</v>
      </c>
    </row>
    <row r="230" spans="7:7" x14ac:dyDescent="0.35">
      <c r="G230" s="35">
        <v>43783</v>
      </c>
    </row>
    <row r="231" spans="7:7" x14ac:dyDescent="0.35">
      <c r="G231" s="35">
        <v>43784</v>
      </c>
    </row>
    <row r="232" spans="7:7" x14ac:dyDescent="0.35">
      <c r="G232" s="35">
        <v>43785</v>
      </c>
    </row>
    <row r="233" spans="7:7" x14ac:dyDescent="0.35">
      <c r="G233" s="35">
        <v>43786</v>
      </c>
    </row>
    <row r="234" spans="7:7" x14ac:dyDescent="0.35">
      <c r="G234" s="35">
        <v>43787</v>
      </c>
    </row>
    <row r="235" spans="7:7" x14ac:dyDescent="0.35">
      <c r="G235" s="35">
        <v>43788</v>
      </c>
    </row>
    <row r="236" spans="7:7" x14ac:dyDescent="0.35">
      <c r="G236" s="35">
        <v>43789</v>
      </c>
    </row>
    <row r="237" spans="7:7" x14ac:dyDescent="0.35">
      <c r="G237" s="35">
        <v>43790</v>
      </c>
    </row>
    <row r="238" spans="7:7" x14ac:dyDescent="0.35">
      <c r="G238" s="35">
        <v>43791</v>
      </c>
    </row>
    <row r="239" spans="7:7" x14ac:dyDescent="0.35">
      <c r="G239" s="35">
        <v>43792</v>
      </c>
    </row>
    <row r="240" spans="7:7" x14ac:dyDescent="0.35">
      <c r="G240" s="35">
        <v>43793</v>
      </c>
    </row>
    <row r="241" spans="7:7" x14ac:dyDescent="0.35">
      <c r="G241" s="35">
        <v>43794</v>
      </c>
    </row>
    <row r="242" spans="7:7" x14ac:dyDescent="0.35">
      <c r="G242" s="35">
        <v>43795</v>
      </c>
    </row>
    <row r="243" spans="7:7" x14ac:dyDescent="0.35">
      <c r="G243" s="35">
        <v>43796</v>
      </c>
    </row>
    <row r="244" spans="7:7" x14ac:dyDescent="0.35">
      <c r="G244" s="35">
        <v>43797</v>
      </c>
    </row>
    <row r="245" spans="7:7" x14ac:dyDescent="0.35">
      <c r="G245" s="35">
        <v>43798</v>
      </c>
    </row>
    <row r="246" spans="7:7" x14ac:dyDescent="0.35">
      <c r="G246" s="35">
        <v>43799</v>
      </c>
    </row>
    <row r="247" spans="7:7" x14ac:dyDescent="0.35">
      <c r="G247" s="35">
        <v>43800</v>
      </c>
    </row>
    <row r="248" spans="7:7" x14ac:dyDescent="0.35">
      <c r="G248" s="35">
        <v>43801</v>
      </c>
    </row>
    <row r="249" spans="7:7" x14ac:dyDescent="0.35">
      <c r="G249" s="35">
        <v>43802</v>
      </c>
    </row>
    <row r="250" spans="7:7" x14ac:dyDescent="0.35">
      <c r="G250" s="35">
        <v>43803</v>
      </c>
    </row>
    <row r="251" spans="7:7" x14ac:dyDescent="0.35">
      <c r="G251" s="35">
        <v>43804</v>
      </c>
    </row>
    <row r="252" spans="7:7" x14ac:dyDescent="0.35">
      <c r="G252" s="35">
        <v>43805</v>
      </c>
    </row>
    <row r="253" spans="7:7" x14ac:dyDescent="0.35">
      <c r="G253" s="35">
        <v>43806</v>
      </c>
    </row>
    <row r="254" spans="7:7" x14ac:dyDescent="0.35">
      <c r="G254" s="35">
        <v>43807</v>
      </c>
    </row>
    <row r="255" spans="7:7" x14ac:dyDescent="0.35">
      <c r="G255" s="35">
        <v>43808</v>
      </c>
    </row>
    <row r="256" spans="7:7" x14ac:dyDescent="0.35">
      <c r="G256" s="35">
        <v>43809</v>
      </c>
    </row>
    <row r="257" spans="7:7" x14ac:dyDescent="0.35">
      <c r="G257" s="35">
        <v>43810</v>
      </c>
    </row>
    <row r="258" spans="7:7" x14ac:dyDescent="0.35">
      <c r="G258" s="35">
        <v>43811</v>
      </c>
    </row>
    <row r="259" spans="7:7" x14ac:dyDescent="0.35">
      <c r="G259" s="35">
        <v>43812</v>
      </c>
    </row>
    <row r="260" spans="7:7" x14ac:dyDescent="0.35">
      <c r="G260" s="35">
        <v>43813</v>
      </c>
    </row>
    <row r="261" spans="7:7" x14ac:dyDescent="0.35">
      <c r="G261" s="35">
        <v>43814</v>
      </c>
    </row>
    <row r="262" spans="7:7" x14ac:dyDescent="0.35">
      <c r="G262" s="35">
        <v>43815</v>
      </c>
    </row>
    <row r="263" spans="7:7" x14ac:dyDescent="0.35">
      <c r="G263" s="35">
        <v>43816</v>
      </c>
    </row>
    <row r="264" spans="7:7" x14ac:dyDescent="0.35">
      <c r="G264" s="35">
        <v>43817</v>
      </c>
    </row>
    <row r="265" spans="7:7" x14ac:dyDescent="0.35">
      <c r="G265" s="35">
        <v>43818</v>
      </c>
    </row>
    <row r="266" spans="7:7" x14ac:dyDescent="0.35">
      <c r="G266" s="35">
        <v>43819</v>
      </c>
    </row>
    <row r="267" spans="7:7" x14ac:dyDescent="0.35">
      <c r="G267" s="35">
        <v>43820</v>
      </c>
    </row>
    <row r="268" spans="7:7" x14ac:dyDescent="0.35">
      <c r="G268" s="35">
        <v>43821</v>
      </c>
    </row>
    <row r="269" spans="7:7" x14ac:dyDescent="0.35">
      <c r="G269" s="35">
        <v>43822</v>
      </c>
    </row>
    <row r="270" spans="7:7" x14ac:dyDescent="0.35">
      <c r="G270" s="35">
        <v>43823</v>
      </c>
    </row>
    <row r="271" spans="7:7" x14ac:dyDescent="0.35">
      <c r="G271" s="35">
        <v>43824</v>
      </c>
    </row>
    <row r="272" spans="7:7" x14ac:dyDescent="0.35">
      <c r="G272" s="35">
        <v>43825</v>
      </c>
    </row>
    <row r="273" spans="7:7" x14ac:dyDescent="0.35">
      <c r="G273" s="35">
        <v>43826</v>
      </c>
    </row>
    <row r="274" spans="7:7" x14ac:dyDescent="0.35">
      <c r="G274" s="35">
        <v>43827</v>
      </c>
    </row>
    <row r="275" spans="7:7" x14ac:dyDescent="0.35">
      <c r="G275" s="35">
        <v>43828</v>
      </c>
    </row>
    <row r="276" spans="7:7" x14ac:dyDescent="0.35">
      <c r="G276" s="35">
        <v>43829</v>
      </c>
    </row>
    <row r="277" spans="7:7" x14ac:dyDescent="0.35">
      <c r="G277" s="35">
        <v>43830</v>
      </c>
    </row>
    <row r="278" spans="7:7" x14ac:dyDescent="0.35">
      <c r="G278" s="35">
        <v>43831</v>
      </c>
    </row>
    <row r="279" spans="7:7" x14ac:dyDescent="0.35">
      <c r="G279" s="35">
        <v>43832</v>
      </c>
    </row>
    <row r="280" spans="7:7" x14ac:dyDescent="0.35">
      <c r="G280" s="35">
        <v>43833</v>
      </c>
    </row>
    <row r="281" spans="7:7" x14ac:dyDescent="0.35">
      <c r="G281" s="35">
        <v>43834</v>
      </c>
    </row>
    <row r="282" spans="7:7" x14ac:dyDescent="0.35">
      <c r="G282" s="35">
        <v>43835</v>
      </c>
    </row>
    <row r="283" spans="7:7" x14ac:dyDescent="0.35">
      <c r="G283" s="35">
        <v>43836</v>
      </c>
    </row>
    <row r="284" spans="7:7" x14ac:dyDescent="0.35">
      <c r="G284" s="35">
        <v>43837</v>
      </c>
    </row>
    <row r="285" spans="7:7" x14ac:dyDescent="0.35">
      <c r="G285" s="35">
        <v>43838</v>
      </c>
    </row>
    <row r="286" spans="7:7" x14ac:dyDescent="0.35">
      <c r="G286" s="35">
        <v>43839</v>
      </c>
    </row>
    <row r="287" spans="7:7" x14ac:dyDescent="0.35">
      <c r="G287" s="35">
        <v>43840</v>
      </c>
    </row>
    <row r="288" spans="7:7" x14ac:dyDescent="0.35">
      <c r="G288" s="35">
        <v>43841</v>
      </c>
    </row>
    <row r="289" spans="7:7" x14ac:dyDescent="0.35">
      <c r="G289" s="35">
        <v>43842</v>
      </c>
    </row>
    <row r="290" spans="7:7" x14ac:dyDescent="0.35">
      <c r="G290" s="35">
        <v>43843</v>
      </c>
    </row>
    <row r="291" spans="7:7" x14ac:dyDescent="0.35">
      <c r="G291" s="35">
        <v>43844</v>
      </c>
    </row>
    <row r="292" spans="7:7" x14ac:dyDescent="0.35">
      <c r="G292" s="35">
        <v>43845</v>
      </c>
    </row>
    <row r="293" spans="7:7" x14ac:dyDescent="0.35">
      <c r="G293" s="35">
        <v>43846</v>
      </c>
    </row>
    <row r="294" spans="7:7" x14ac:dyDescent="0.35">
      <c r="G294" s="35">
        <v>43847</v>
      </c>
    </row>
    <row r="295" spans="7:7" x14ac:dyDescent="0.35">
      <c r="G295" s="35">
        <v>43848</v>
      </c>
    </row>
    <row r="296" spans="7:7" x14ac:dyDescent="0.35">
      <c r="G296" s="35">
        <v>43849</v>
      </c>
    </row>
    <row r="297" spans="7:7" x14ac:dyDescent="0.35">
      <c r="G297" s="35">
        <v>43850</v>
      </c>
    </row>
    <row r="298" spans="7:7" x14ac:dyDescent="0.35">
      <c r="G298" s="35">
        <v>43851</v>
      </c>
    </row>
    <row r="299" spans="7:7" x14ac:dyDescent="0.35">
      <c r="G299" s="35">
        <v>43852</v>
      </c>
    </row>
    <row r="300" spans="7:7" x14ac:dyDescent="0.35">
      <c r="G300" s="35">
        <v>43853</v>
      </c>
    </row>
    <row r="301" spans="7:7" x14ac:dyDescent="0.35">
      <c r="G301" s="35">
        <v>43854</v>
      </c>
    </row>
    <row r="302" spans="7:7" x14ac:dyDescent="0.35">
      <c r="G302" s="35">
        <v>43855</v>
      </c>
    </row>
    <row r="303" spans="7:7" x14ac:dyDescent="0.35">
      <c r="G303" s="35">
        <v>43856</v>
      </c>
    </row>
    <row r="304" spans="7:7" x14ac:dyDescent="0.35">
      <c r="G304" s="35">
        <v>43857</v>
      </c>
    </row>
    <row r="305" spans="7:7" x14ac:dyDescent="0.35">
      <c r="G305" s="35">
        <v>43858</v>
      </c>
    </row>
    <row r="306" spans="7:7" x14ac:dyDescent="0.35">
      <c r="G306" s="35">
        <v>43859</v>
      </c>
    </row>
    <row r="307" spans="7:7" x14ac:dyDescent="0.35">
      <c r="G307" s="35">
        <v>43860</v>
      </c>
    </row>
    <row r="308" spans="7:7" x14ac:dyDescent="0.35">
      <c r="G308" s="35">
        <v>43861</v>
      </c>
    </row>
    <row r="309" spans="7:7" x14ac:dyDescent="0.35">
      <c r="G309" s="35">
        <v>43862</v>
      </c>
    </row>
    <row r="310" spans="7:7" x14ac:dyDescent="0.35">
      <c r="G310" s="35">
        <v>43863</v>
      </c>
    </row>
    <row r="311" spans="7:7" x14ac:dyDescent="0.35">
      <c r="G311" s="35">
        <v>43864</v>
      </c>
    </row>
    <row r="312" spans="7:7" x14ac:dyDescent="0.35">
      <c r="G312" s="35">
        <v>43865</v>
      </c>
    </row>
    <row r="313" spans="7:7" x14ac:dyDescent="0.35">
      <c r="G313" s="35">
        <v>43866</v>
      </c>
    </row>
    <row r="314" spans="7:7" x14ac:dyDescent="0.35">
      <c r="G314" s="35">
        <v>43867</v>
      </c>
    </row>
    <row r="315" spans="7:7" x14ac:dyDescent="0.35">
      <c r="G315" s="35">
        <v>43868</v>
      </c>
    </row>
    <row r="316" spans="7:7" x14ac:dyDescent="0.35">
      <c r="G316" s="35">
        <v>43869</v>
      </c>
    </row>
    <row r="317" spans="7:7" x14ac:dyDescent="0.35">
      <c r="G317" s="35">
        <v>43870</v>
      </c>
    </row>
    <row r="318" spans="7:7" x14ac:dyDescent="0.35">
      <c r="G318" s="35">
        <v>43871</v>
      </c>
    </row>
    <row r="319" spans="7:7" x14ac:dyDescent="0.35">
      <c r="G319" s="35">
        <v>43872</v>
      </c>
    </row>
    <row r="320" spans="7:7" x14ac:dyDescent="0.35">
      <c r="G320" s="35">
        <v>43873</v>
      </c>
    </row>
    <row r="321" spans="7:7" x14ac:dyDescent="0.35">
      <c r="G321" s="35">
        <v>43874</v>
      </c>
    </row>
    <row r="322" spans="7:7" x14ac:dyDescent="0.35">
      <c r="G322" s="35">
        <v>43875</v>
      </c>
    </row>
    <row r="323" spans="7:7" x14ac:dyDescent="0.35">
      <c r="G323" s="35">
        <v>43876</v>
      </c>
    </row>
    <row r="324" spans="7:7" x14ac:dyDescent="0.35">
      <c r="G324" s="35">
        <v>43877</v>
      </c>
    </row>
    <row r="325" spans="7:7" x14ac:dyDescent="0.35">
      <c r="G325" s="35">
        <v>43878</v>
      </c>
    </row>
    <row r="326" spans="7:7" x14ac:dyDescent="0.35">
      <c r="G326" s="35">
        <v>43879</v>
      </c>
    </row>
    <row r="327" spans="7:7" x14ac:dyDescent="0.35">
      <c r="G327" s="35">
        <v>43880</v>
      </c>
    </row>
    <row r="328" spans="7:7" x14ac:dyDescent="0.35">
      <c r="G328" s="35">
        <v>43881</v>
      </c>
    </row>
    <row r="329" spans="7:7" x14ac:dyDescent="0.35">
      <c r="G329" s="35">
        <v>43882</v>
      </c>
    </row>
    <row r="330" spans="7:7" x14ac:dyDescent="0.35">
      <c r="G330" s="35">
        <v>43883</v>
      </c>
    </row>
    <row r="331" spans="7:7" x14ac:dyDescent="0.35">
      <c r="G331" s="35">
        <v>43884</v>
      </c>
    </row>
    <row r="332" spans="7:7" x14ac:dyDescent="0.35">
      <c r="G332" s="35">
        <v>43885</v>
      </c>
    </row>
    <row r="333" spans="7:7" x14ac:dyDescent="0.35">
      <c r="G333" s="35">
        <v>43886</v>
      </c>
    </row>
    <row r="334" spans="7:7" x14ac:dyDescent="0.35">
      <c r="G334" s="35">
        <v>43887</v>
      </c>
    </row>
    <row r="335" spans="7:7" x14ac:dyDescent="0.35">
      <c r="G335" s="35">
        <v>43888</v>
      </c>
    </row>
    <row r="336" spans="7:7" x14ac:dyDescent="0.35">
      <c r="G336" s="35">
        <v>43889</v>
      </c>
    </row>
    <row r="337" spans="7:7" x14ac:dyDescent="0.35">
      <c r="G337" s="35">
        <v>43890</v>
      </c>
    </row>
    <row r="338" spans="7:7" x14ac:dyDescent="0.35">
      <c r="G338" s="35">
        <v>43891</v>
      </c>
    </row>
    <row r="339" spans="7:7" x14ac:dyDescent="0.35">
      <c r="G339" s="35">
        <v>43892</v>
      </c>
    </row>
    <row r="340" spans="7:7" x14ac:dyDescent="0.35">
      <c r="G340" s="35">
        <v>43893</v>
      </c>
    </row>
    <row r="341" spans="7:7" x14ac:dyDescent="0.35">
      <c r="G341" s="35">
        <v>43894</v>
      </c>
    </row>
    <row r="342" spans="7:7" x14ac:dyDescent="0.35">
      <c r="G342" s="35">
        <v>43895</v>
      </c>
    </row>
    <row r="343" spans="7:7" x14ac:dyDescent="0.35">
      <c r="G343" s="35">
        <v>43896</v>
      </c>
    </row>
    <row r="344" spans="7:7" x14ac:dyDescent="0.35">
      <c r="G344" s="35">
        <v>43897</v>
      </c>
    </row>
    <row r="345" spans="7:7" x14ac:dyDescent="0.35">
      <c r="G345" s="35">
        <v>43898</v>
      </c>
    </row>
    <row r="346" spans="7:7" x14ac:dyDescent="0.35">
      <c r="G346" s="35">
        <v>43899</v>
      </c>
    </row>
  </sheetData>
  <sheetProtection algorithmName="SHA-512" hashValue="SekDEMNB0XQLMYK3AkTGGfxIFiwiio70gqFpHUWNxNDxAuT86tv7a6+BN2DA7Ytd36GKVcO1BDlquuA8JdEe/g==" saltValue="/De6WIl8LBtzaVU5lq1SEQ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10</vt:i4>
      </vt:variant>
    </vt:vector>
  </HeadingPairs>
  <TitlesOfParts>
    <vt:vector size="13" baseType="lpstr">
      <vt:lpstr>Ansøgning</vt:lpstr>
      <vt:lpstr>Afrapportering</vt:lpstr>
      <vt:lpstr>Lister</vt:lpstr>
      <vt:lpstr>AndenRefperiodeRealiseretOmsætning</vt:lpstr>
      <vt:lpstr>FastholdeUdbetaling</vt:lpstr>
      <vt:lpstr>NegativtResultat</vt:lpstr>
      <vt:lpstr>OpgørelseAfSenesteResultat</vt:lpstr>
      <vt:lpstr>PeriodeNegativtResultat</vt:lpstr>
      <vt:lpstr>ReferenceperiodeRealiseretOmsætning</vt:lpstr>
      <vt:lpstr>Refperiode_Fasteomkostninger</vt:lpstr>
      <vt:lpstr>RefperiodeNystiftetInstitution</vt:lpstr>
      <vt:lpstr>ÅbningsforbudFørsteDag</vt:lpstr>
      <vt:lpstr>ÅbningsforbudSidsteDag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Hjerrild Bech</dc:creator>
  <cp:lastModifiedBy>Simon Hjerrild Bech</cp:lastModifiedBy>
  <dcterms:created xsi:type="dcterms:W3CDTF">2020-08-10T09:06:01Z</dcterms:created>
  <dcterms:modified xsi:type="dcterms:W3CDTF">2020-09-24T12:31:49Z</dcterms:modified>
</cp:coreProperties>
</file>