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48572\360Files\PROD_B048572\"/>
    </mc:Choice>
  </mc:AlternateContent>
  <bookViews>
    <workbookView xWindow="0" yWindow="0" windowWidth="28800" windowHeight="11700"/>
  </bookViews>
  <sheets>
    <sheet name="Afrapportering_Skema" sheetId="1" r:id="rId1"/>
    <sheet name="Afrapportering_Ekstra" sheetId="5" r:id="rId2"/>
    <sheet name="Liste" sheetId="2" state="hidden" r:id="rId3"/>
  </sheets>
  <externalReferences>
    <externalReference r:id="rId4"/>
  </externalReferences>
  <definedNames>
    <definedName name="_xlnm.Print_Area" localSheetId="0">Afrapportering_Skema!$A$1:$E$70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2" l="1"/>
  <c r="K50" i="2"/>
  <c r="K30" i="2"/>
  <c r="D23" i="5" l="1"/>
  <c r="D52" i="2" l="1"/>
  <c r="D53" i="2"/>
  <c r="D54" i="2"/>
  <c r="D55" i="2"/>
  <c r="D50" i="2"/>
  <c r="H41" i="2"/>
  <c r="D41" i="2" s="1"/>
  <c r="H42" i="2"/>
  <c r="D42" i="2" s="1"/>
  <c r="H43" i="2"/>
  <c r="D43" i="2" s="1"/>
  <c r="H44" i="2"/>
  <c r="D44" i="2" s="1"/>
  <c r="H45" i="2"/>
  <c r="D45" i="2" s="1"/>
  <c r="H40" i="2"/>
  <c r="D40" i="2" s="1"/>
  <c r="C23" i="5"/>
  <c r="C17" i="5"/>
  <c r="D56" i="2" l="1"/>
  <c r="D56" i="5" s="1"/>
  <c r="H46" i="2"/>
  <c r="D46" i="2"/>
  <c r="H50" i="2" l="1"/>
  <c r="D47" i="2"/>
  <c r="D44" i="5"/>
  <c r="C44" i="5"/>
  <c r="H52" i="2" l="1"/>
  <c r="H51" i="2"/>
  <c r="D59" i="1"/>
  <c r="H53" i="2" l="1"/>
  <c r="H54" i="2" s="1"/>
  <c r="H22" i="2"/>
  <c r="D22" i="2" s="1"/>
  <c r="H23" i="2"/>
  <c r="D23" i="2" s="1"/>
  <c r="H24" i="2"/>
  <c r="D24" i="2" s="1"/>
  <c r="D32" i="2"/>
  <c r="D33" i="2"/>
  <c r="D34" i="2"/>
  <c r="D49" i="5" l="1"/>
  <c r="D30" i="2"/>
  <c r="D31" i="2"/>
  <c r="D29" i="2"/>
  <c r="H20" i="2"/>
  <c r="D20" i="2" s="1"/>
  <c r="H21" i="2"/>
  <c r="D21" i="2" s="1"/>
  <c r="H19" i="2"/>
  <c r="D19" i="2" s="1"/>
  <c r="D25" i="2" l="1"/>
  <c r="L45" i="2"/>
  <c r="L43" i="2"/>
  <c r="L41" i="2"/>
  <c r="L40" i="2"/>
  <c r="L42" i="2"/>
  <c r="L44" i="2"/>
  <c r="H25" i="2"/>
  <c r="D35" i="2"/>
  <c r="D51" i="5" l="1"/>
  <c r="D26" i="2"/>
  <c r="C59" i="1"/>
  <c r="C17" i="1" l="1"/>
  <c r="D64" i="1" s="1"/>
  <c r="H31" i="2"/>
  <c r="H32" i="2" l="1"/>
  <c r="H30" i="2"/>
  <c r="H34" i="2" l="1"/>
  <c r="L24" i="2" l="1"/>
  <c r="L23" i="2"/>
  <c r="L22" i="2"/>
  <c r="L20" i="2"/>
  <c r="L19" i="2"/>
  <c r="L21" i="2"/>
  <c r="D66" i="1" l="1"/>
  <c r="D71" i="1" s="1"/>
</calcChain>
</file>

<file path=xl/comments1.xml><?xml version="1.0" encoding="utf-8"?>
<comments xmlns="http://schemas.openxmlformats.org/spreadsheetml/2006/main">
  <authors>
    <author>Torben Lyngsø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Angiver de mulige år der kan anvendes til referenceperiode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 xml:space="preserve">Torben Lyngø:
</t>
        </r>
        <r>
          <rPr>
            <sz val="9"/>
            <color indexed="81"/>
            <rFont val="Tahoma"/>
            <family val="2"/>
          </rPr>
          <t>Liste til at blokere irrelevante dele af skemaet alt efter type af ansøgning.</t>
        </r>
      </text>
    </comment>
    <comment ref="B11" authorId="0" shapeId="0">
      <text>
        <r>
          <rPr>
            <b/>
            <sz val="9"/>
            <color indexed="81"/>
            <rFont val="Tahoma"/>
            <charset val="1"/>
          </rPr>
          <t>Torben Lyngsø:</t>
        </r>
        <r>
          <rPr>
            <sz val="9"/>
            <color indexed="81"/>
            <rFont val="Tahoma"/>
            <charset val="1"/>
          </rPr>
          <t xml:space="preserve">
Referenceår til ansøgninger fra marts og frem.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Kodemodul:
1= referenceperiode
10 = sandsynliggørelse
SUM 1-6 = referenceperiode (HVIS.ELLER1)
SUM 10-60 = sandsynliggørelse (HVIS.ELLER2)
Hvis fejl --&gt; Ikke hel 10'er mellem 10-60
Kombinationaer (6 mdr)
SUM 51 = 5 x sand 1 x ref
SUM 42 = 4 x sand 2 x ref
SUM 33 = 3x sand 3 x ref
SUM 24 = 2 x sand 4 x ref
SUM 15 = 1x sand 5 x ref
Kombinationer (5 mdr)
SUM 41 = 4 x sand 1 x ref 
SUM 32 = 3 x sand 2 x ref
SUM 23= 2 x sand 3 x ref
SUM 14 = 1 x sand 4 x ref
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 xml:space="preserve">Torben Lyngsø:
SUM = 1 --&gt; 1 måned
SUM = 2 --&gt; 2 måneder
Sum = 3 --&gt; 3 måneder
Sum = 4 --&gt; 4 måneder
Sum = 5 --&gt; 5 måneder
Sum = 6 --&gt; 6 måneder
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Torben Lyngsø:</t>
        </r>
        <r>
          <rPr>
            <sz val="9"/>
            <color indexed="81"/>
            <rFont val="Tahoma"/>
            <charset val="1"/>
          </rPr>
          <t xml:space="preserve">
Beregningsmodul som indstiller maks kompensation alt efter indtastede svar i beregningsmodul-periode.
Maks 23.000 kr. pr måned.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 xml:space="preserve">Torben Lyngsø:
</t>
        </r>
        <r>
          <rPr>
            <sz val="9"/>
            <color indexed="81"/>
            <rFont val="Tahoma"/>
            <family val="2"/>
          </rPr>
          <t xml:space="preserve">Modul til at kode ikke udfyldte felter i ansøgningsinformation.
Ja + ikke valgt = 1
</t>
        </r>
      </text>
    </comment>
    <comment ref="F29" authorId="0" shapeId="0">
      <text>
        <r>
          <rPr>
            <b/>
            <sz val="9"/>
            <color indexed="81"/>
            <rFont val="Tahoma"/>
            <charset val="1"/>
          </rPr>
          <t>Torben Lyngsø:</t>
        </r>
        <r>
          <rPr>
            <sz val="9"/>
            <color indexed="81"/>
            <rFont val="Tahoma"/>
            <charset val="1"/>
          </rPr>
          <t xml:space="preserve">
Modul til standard skema-</t>
        </r>
      </text>
    </comment>
  </commentList>
</comments>
</file>

<file path=xl/sharedStrings.xml><?xml version="1.0" encoding="utf-8"?>
<sst xmlns="http://schemas.openxmlformats.org/spreadsheetml/2006/main" count="227" uniqueCount="103">
  <si>
    <t>note</t>
  </si>
  <si>
    <t>Referenceår</t>
  </si>
  <si>
    <t>Referenceperiode</t>
  </si>
  <si>
    <t>Sandsynliggørelse af tabt indtægt via kontrakter, aftaler mv.</t>
  </si>
  <si>
    <t>Reference eller Sandsynliggjorte tab</t>
  </si>
  <si>
    <t>Sandsynliggjorte aftaler mv.</t>
  </si>
  <si>
    <t>Samlet tabt indtægt på sandsynliggjorte aftaler mv.</t>
  </si>
  <si>
    <t>Angiv indtægt for kunstnerisk virke i den periode du har tabt indtægt i det valgte referenceår.</t>
  </si>
  <si>
    <t>Manglende salg af værker, bøger mv.</t>
  </si>
  <si>
    <t>Aflyste workshops, undervisning og foredrag</t>
  </si>
  <si>
    <t>Aflyste koncerter, optrædener og forestillinger</t>
  </si>
  <si>
    <t>Øvrige tabte kunstneriske indtægter</t>
  </si>
  <si>
    <t>Angiv din tabte indtægt</t>
  </si>
  <si>
    <t>Januar</t>
  </si>
  <si>
    <t>Februar</t>
  </si>
  <si>
    <t>Marts</t>
  </si>
  <si>
    <t>Ja/Nej</t>
  </si>
  <si>
    <t>Ja</t>
  </si>
  <si>
    <t>Nej</t>
  </si>
  <si>
    <t>Vælg svar fra liste</t>
  </si>
  <si>
    <t>Beregningsmodul-periode</t>
  </si>
  <si>
    <t>Periode i måneder</t>
  </si>
  <si>
    <t>1=ja 0=nej</t>
  </si>
  <si>
    <t xml:space="preserve">note </t>
  </si>
  <si>
    <t>Referenceår (2019)</t>
  </si>
  <si>
    <t>Vælg referenceår</t>
  </si>
  <si>
    <t>Vælg baggrund for ansøgning</t>
  </si>
  <si>
    <t>Beregningsmodul-maks.beløb</t>
  </si>
  <si>
    <t>Kodemodul</t>
  </si>
  <si>
    <t>1=ref 10= sand</t>
  </si>
  <si>
    <t>Kodesum</t>
  </si>
  <si>
    <t xml:space="preserve">Kodesum </t>
  </si>
  <si>
    <t>Kodemodul.vælg</t>
  </si>
  <si>
    <t>Kompensation for 1. januar til og med 31. januar 2021</t>
  </si>
  <si>
    <t>Kompensation for 1. februar til og med 28. februar 2021</t>
  </si>
  <si>
    <t>Kompensation for 1. marts til og med 31. marts 2021</t>
  </si>
  <si>
    <t>Kompensation for 1. maj til og med 31. maj 2021</t>
  </si>
  <si>
    <t>Kompensation for 1. juni til og med 30. juni 2021</t>
  </si>
  <si>
    <t>April</t>
  </si>
  <si>
    <t>Maj</t>
  </si>
  <si>
    <t>Juni</t>
  </si>
  <si>
    <t>Kompensation for 1. april til og med 30. april 2021</t>
  </si>
  <si>
    <t/>
  </si>
  <si>
    <t xml:space="preserve">Output </t>
  </si>
  <si>
    <t>Angiv din faktiske kunstneriske indtægt i den valgte kompensationsperiode</t>
  </si>
  <si>
    <t>Navn på tabt kunstnerisk indtægt</t>
  </si>
  <si>
    <t>Du skal angive det beløb, som du oplyste i din ansøgning</t>
  </si>
  <si>
    <t>Du skal angive det faktiske beløb, du har tabt.</t>
  </si>
  <si>
    <t>Modtaget kompensation i den valgte periode i 2021</t>
  </si>
  <si>
    <t>Procentvist tab</t>
  </si>
  <si>
    <t xml:space="preserve">Beregnet beløb til efterregulering. Et negativt beløb betyder, at du har fået udbetalt for meget i kompensation for perioden. </t>
  </si>
  <si>
    <t>Ikke relevant</t>
  </si>
  <si>
    <t>Supplerende dagpenge i den valgte periode, som var oplyst i ansøgning</t>
  </si>
  <si>
    <t>Supplerende dagpenge i den valgte periode, som du faktisk har modtaget</t>
  </si>
  <si>
    <t>Dobbeltkompensation</t>
  </si>
  <si>
    <t>Erhvervsstyrelsen</t>
  </si>
  <si>
    <t>Slots- og Kulturstyrelsen</t>
  </si>
  <si>
    <t>Kunstnerisk indtægt i den valgte kompensationsperiode</t>
  </si>
  <si>
    <t>Regnskabsskema - Afrapportering på Kunststøtteordningen 2021</t>
  </si>
  <si>
    <t>Oplyste tabte kunstneriske indtægter i den valgte periode i 2021</t>
  </si>
  <si>
    <t>Faktiske tab for kunstnerisk virke i den valgte periode i 2021</t>
  </si>
  <si>
    <t>Ansøgte du kompensationsperioden?</t>
  </si>
  <si>
    <t>Baggrund i ansøgningen</t>
  </si>
  <si>
    <t>Indtast hvad du har modtaget af kompensation fra Kunststøtteordningen i den valgte periode</t>
  </si>
  <si>
    <t>Tabte indtægt på referenceperiode</t>
  </si>
  <si>
    <t>ref tab</t>
  </si>
  <si>
    <t>sand tab</t>
  </si>
  <si>
    <t>kombi tab</t>
  </si>
  <si>
    <t>75% af tab</t>
  </si>
  <si>
    <t>Kompensation (Sandard) (gammel D67)</t>
  </si>
  <si>
    <t>Oplysninger om afrapportering</t>
  </si>
  <si>
    <t>Ekstraordinær lønstigning i forhold til referenceperiode</t>
  </si>
  <si>
    <t>Angiv gennemsnitligt honorar for lignende aftaler mv. i referenceperiode</t>
  </si>
  <si>
    <t>Angiv honorar for lignende aftaler mv. i kompensationsperioden</t>
  </si>
  <si>
    <t>Angiv antal dokumenterede aftaler i referenceperioden</t>
  </si>
  <si>
    <t>Vælg antal</t>
  </si>
  <si>
    <t>Beregnet tabt indtægt på ekstraordinær lønstigning</t>
  </si>
  <si>
    <t>Baggrund Ekstra</t>
  </si>
  <si>
    <t xml:space="preserve">Ekstraordinære aftaler </t>
  </si>
  <si>
    <t>Regnskabsskema - Afrapportering på Kunststøtteordningen 2021 (Ekstraordinære aftaler mv.)</t>
  </si>
  <si>
    <t>Note</t>
  </si>
  <si>
    <t>Liste til antal aftaler</t>
  </si>
  <si>
    <t>Kodemoduler til Ekstra</t>
  </si>
  <si>
    <t>1=løn 10= aftaler</t>
  </si>
  <si>
    <t>Ekstraordinær lønstigning</t>
  </si>
  <si>
    <t>e.Kodemodul</t>
  </si>
  <si>
    <t>e.Beregningsmodul-periode</t>
  </si>
  <si>
    <t>e.Beregningsmodul-maks.beløb</t>
  </si>
  <si>
    <t>e.Kodemodul.vælg</t>
  </si>
  <si>
    <t>e.Kompensation</t>
  </si>
  <si>
    <t>e.sand tab</t>
  </si>
  <si>
    <t>e.løn tab</t>
  </si>
  <si>
    <t>Oplyst i ansøgning</t>
  </si>
  <si>
    <t xml:space="preserve"> </t>
  </si>
  <si>
    <t>Tabt indtægt på ekstraordinær honorarindtægt i kompensationsperioden</t>
  </si>
  <si>
    <t>SUM af tabt indtægt</t>
  </si>
  <si>
    <t>Difference i dagpenge</t>
  </si>
  <si>
    <t>e.Difference i dagpenge</t>
  </si>
  <si>
    <t>Faktisk lønstigning</t>
  </si>
  <si>
    <t>Sandsynliggørelse af ekstraordinær tabt indtægt via kontrakter, aftaler mv.</t>
  </si>
  <si>
    <t>kontrol</t>
  </si>
  <si>
    <t>Beregnet kompensationsbeløb i den vaglte kompensationsperiode i 2021 ved afrapportering</t>
  </si>
  <si>
    <t>Indtast eventuelle supplerende dagpenge modtaget i den valgte 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</si>
</sst>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kr.&quot;* #,##0.00_);_(&quot;kr.&quot;* \(#,##0.00\);_(&quot;kr.&quot;* &quot;-&quot;??_);_(@_)"/>
    <numFmt numFmtId="165" formatCode="_-* #,##0\ &quot;kr.&quot;_-;\-* #,##0\ &quot;kr.&quot;_-;_-* &quot;-&quot;??\ &quot;kr.&quot;_-;_-@_-"/>
    <numFmt numFmtId="166" formatCode="_-* #,##0.00\ [$kr.-406]_-;\-* #,##0.00\ [$kr.-406]_-;_-* &quot;-&quot;??\ [$kr.-406]_-;_-@_-"/>
    <numFmt numFmtId="167" formatCode="_(&quot;kr.&quot;* #,##0_);_(&quot;kr.&quot;* \(#,##0\);_(&quot;kr.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scheme val="minor"/>
    </font>
    <font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164" fontId="0" fillId="0" borderId="0" xfId="0" applyNumberFormat="1"/>
    <xf numFmtId="0" fontId="0" fillId="0" borderId="0" xfId="0" applyProtection="1">
      <protection locked="0"/>
    </xf>
    <xf numFmtId="0" fontId="0" fillId="5" borderId="1" xfId="0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1" xfId="0" applyFill="1" applyBorder="1"/>
    <xf numFmtId="0" fontId="0" fillId="0" borderId="0" xfId="0" applyBorder="1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164" fontId="0" fillId="2" borderId="1" xfId="1" applyFont="1" applyFill="1" applyBorder="1" applyProtection="1">
      <protection hidden="1"/>
    </xf>
    <xf numFmtId="0" fontId="2" fillId="5" borderId="1" xfId="0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0" fontId="0" fillId="0" borderId="1" xfId="0" applyBorder="1" applyAlignment="1" applyProtection="1">
      <alignment wrapText="1"/>
    </xf>
    <xf numFmtId="0" fontId="0" fillId="0" borderId="0" xfId="0" quotePrefix="1" applyProtection="1">
      <protection hidden="1"/>
    </xf>
    <xf numFmtId="9" fontId="0" fillId="0" borderId="0" xfId="2" applyFont="1" applyProtection="1">
      <protection locked="0"/>
    </xf>
    <xf numFmtId="0" fontId="8" fillId="2" borderId="5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165" fontId="8" fillId="2" borderId="7" xfId="1" applyNumberFormat="1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0" fillId="5" borderId="0" xfId="0" applyFill="1"/>
    <xf numFmtId="0" fontId="2" fillId="5" borderId="0" xfId="0" applyFont="1" applyFill="1" applyBorder="1"/>
    <xf numFmtId="0" fontId="0" fillId="3" borderId="9" xfId="0" applyFill="1" applyBorder="1" applyAlignment="1">
      <alignment wrapText="1"/>
    </xf>
    <xf numFmtId="0" fontId="0" fillId="2" borderId="10" xfId="0" applyFill="1" applyBorder="1"/>
    <xf numFmtId="9" fontId="0" fillId="3" borderId="11" xfId="0" applyNumberFormat="1" applyFill="1" applyBorder="1"/>
    <xf numFmtId="0" fontId="0" fillId="3" borderId="11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4" xfId="0" applyFill="1" applyBorder="1" applyAlignment="1">
      <alignment wrapText="1"/>
    </xf>
    <xf numFmtId="165" fontId="0" fillId="4" borderId="15" xfId="1" applyNumberFormat="1" applyFont="1" applyFill="1" applyBorder="1" applyProtection="1">
      <protection locked="0"/>
    </xf>
    <xf numFmtId="0" fontId="0" fillId="2" borderId="0" xfId="0" applyFill="1" applyBorder="1"/>
    <xf numFmtId="0" fontId="0" fillId="2" borderId="16" xfId="0" applyFill="1" applyBorder="1"/>
    <xf numFmtId="9" fontId="0" fillId="3" borderId="17" xfId="0" applyNumberFormat="1" applyFill="1" applyBorder="1"/>
    <xf numFmtId="10" fontId="0" fillId="3" borderId="8" xfId="2" applyNumberFormat="1" applyFont="1" applyFill="1" applyBorder="1"/>
    <xf numFmtId="0" fontId="0" fillId="3" borderId="17" xfId="0" applyFill="1" applyBorder="1" applyAlignment="1">
      <alignment wrapText="1"/>
    </xf>
    <xf numFmtId="165" fontId="0" fillId="3" borderId="8" xfId="1" applyNumberFormat="1" applyFont="1" applyFill="1" applyBorder="1"/>
    <xf numFmtId="0" fontId="0" fillId="2" borderId="17" xfId="0" applyFill="1" applyBorder="1" applyAlignment="1">
      <alignment wrapText="1"/>
    </xf>
    <xf numFmtId="164" fontId="0" fillId="2" borderId="18" xfId="1" applyFont="1" applyFill="1" applyBorder="1"/>
    <xf numFmtId="0" fontId="0" fillId="2" borderId="1" xfId="0" applyFill="1" applyBorder="1" applyAlignment="1">
      <alignment wrapText="1"/>
    </xf>
    <xf numFmtId="0" fontId="0" fillId="2" borderId="16" xfId="0" applyFill="1" applyBorder="1" applyAlignment="1">
      <alignment wrapText="1"/>
    </xf>
    <xf numFmtId="165" fontId="0" fillId="4" borderId="2" xfId="1" applyNumberFormat="1" applyFont="1" applyFill="1" applyBorder="1" applyAlignment="1" applyProtection="1">
      <alignment wrapText="1"/>
      <protection locked="0"/>
    </xf>
    <xf numFmtId="165" fontId="0" fillId="4" borderId="8" xfId="1" applyNumberFormat="1" applyFont="1" applyFill="1" applyBorder="1" applyProtection="1">
      <protection locked="0"/>
    </xf>
    <xf numFmtId="0" fontId="0" fillId="2" borderId="17" xfId="0" applyFill="1" applyBorder="1"/>
    <xf numFmtId="0" fontId="0" fillId="2" borderId="18" xfId="0" applyFill="1" applyBorder="1"/>
    <xf numFmtId="0" fontId="0" fillId="3" borderId="19" xfId="0" applyFill="1" applyBorder="1" applyAlignment="1">
      <alignment wrapText="1"/>
    </xf>
    <xf numFmtId="165" fontId="2" fillId="3" borderId="20" xfId="0" applyNumberFormat="1" applyFont="1" applyFill="1" applyBorder="1"/>
    <xf numFmtId="0" fontId="0" fillId="5" borderId="0" xfId="0" applyFill="1" applyBorder="1"/>
    <xf numFmtId="0" fontId="0" fillId="5" borderId="0" xfId="0" applyFill="1" applyBorder="1" applyAlignment="1" applyProtection="1">
      <alignment horizontal="right"/>
      <protection locked="0"/>
    </xf>
    <xf numFmtId="0" fontId="5" fillId="2" borderId="12" xfId="0" applyFont="1" applyFill="1" applyBorder="1"/>
    <xf numFmtId="0" fontId="0" fillId="0" borderId="12" xfId="0" applyBorder="1"/>
    <xf numFmtId="0" fontId="0" fillId="0" borderId="12" xfId="0" applyBorder="1" applyProtection="1"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25" xfId="0" applyBorder="1"/>
    <xf numFmtId="0" fontId="0" fillId="0" borderId="22" xfId="0" applyBorder="1"/>
    <xf numFmtId="0" fontId="0" fillId="2" borderId="26" xfId="0" applyFill="1" applyBorder="1" applyProtection="1"/>
    <xf numFmtId="0" fontId="2" fillId="0" borderId="8" xfId="0" applyFont="1" applyBorder="1" applyAlignment="1" applyProtection="1">
      <alignment horizontal="right"/>
    </xf>
    <xf numFmtId="0" fontId="2" fillId="5" borderId="9" xfId="0" applyFont="1" applyFill="1" applyBorder="1" applyProtection="1"/>
    <xf numFmtId="0" fontId="0" fillId="0" borderId="22" xfId="0" applyBorder="1" applyAlignment="1" applyProtection="1">
      <alignment wrapText="1"/>
    </xf>
    <xf numFmtId="0" fontId="0" fillId="5" borderId="27" xfId="0" applyFill="1" applyBorder="1" applyAlignment="1" applyProtection="1">
      <alignment horizontal="right"/>
    </xf>
    <xf numFmtId="0" fontId="0" fillId="0" borderId="12" xfId="0" applyBorder="1" applyProtection="1"/>
    <xf numFmtId="0" fontId="0" fillId="2" borderId="1" xfId="0" applyFill="1" applyBorder="1" applyAlignment="1" applyProtection="1">
      <alignment wrapText="1"/>
    </xf>
    <xf numFmtId="164" fontId="0" fillId="2" borderId="1" xfId="0" applyNumberFormat="1" applyFill="1" applyBorder="1" applyProtection="1">
      <protection hidden="1"/>
    </xf>
    <xf numFmtId="16" fontId="0" fillId="2" borderId="1" xfId="0" applyNumberFormat="1" applyFill="1" applyBorder="1" applyProtection="1">
      <protection hidden="1"/>
    </xf>
    <xf numFmtId="165" fontId="0" fillId="0" borderId="8" xfId="1" applyNumberFormat="1" applyFont="1" applyBorder="1" applyProtection="1">
      <protection locked="0"/>
    </xf>
    <xf numFmtId="165" fontId="0" fillId="0" borderId="1" xfId="1" applyNumberFormat="1" applyFont="1" applyBorder="1" applyProtection="1">
      <protection locked="0"/>
    </xf>
    <xf numFmtId="0" fontId="2" fillId="0" borderId="1" xfId="0" applyFont="1" applyBorder="1"/>
    <xf numFmtId="0" fontId="0" fillId="0" borderId="1" xfId="0" applyBorder="1"/>
    <xf numFmtId="0" fontId="0" fillId="0" borderId="1" xfId="1" applyNumberFormat="1" applyFont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2" borderId="16" xfId="0" applyFont="1" applyFill="1" applyBorder="1" applyAlignment="1">
      <alignment wrapText="1"/>
    </xf>
    <xf numFmtId="164" fontId="0" fillId="2" borderId="1" xfId="1" applyFont="1" applyFill="1" applyBorder="1" applyAlignment="1" applyProtection="1">
      <alignment horizontal="right"/>
      <protection hidden="1"/>
    </xf>
    <xf numFmtId="0" fontId="0" fillId="5" borderId="3" xfId="0" applyFill="1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2" borderId="22" xfId="0" applyFill="1" applyBorder="1" applyAlignment="1">
      <alignment wrapText="1"/>
    </xf>
    <xf numFmtId="164" fontId="0" fillId="2" borderId="3" xfId="1" applyFont="1" applyFill="1" applyBorder="1"/>
    <xf numFmtId="165" fontId="0" fillId="2" borderId="20" xfId="1" applyNumberFormat="1" applyFont="1" applyFill="1" applyBorder="1"/>
    <xf numFmtId="0" fontId="0" fillId="2" borderId="22" xfId="0" applyFill="1" applyBorder="1"/>
    <xf numFmtId="165" fontId="0" fillId="2" borderId="3" xfId="1" applyNumberFormat="1" applyFont="1" applyFill="1" applyBorder="1"/>
    <xf numFmtId="166" fontId="0" fillId="2" borderId="1" xfId="1" applyNumberFormat="1" applyFont="1" applyFill="1" applyBorder="1" applyProtection="1">
      <protection hidden="1"/>
    </xf>
    <xf numFmtId="167" fontId="1" fillId="2" borderId="1" xfId="1" applyNumberFormat="1" applyFont="1" applyFill="1" applyBorder="1" applyProtection="1"/>
    <xf numFmtId="0" fontId="0" fillId="2" borderId="10" xfId="0" applyFill="1" applyBorder="1" applyProtection="1"/>
    <xf numFmtId="0" fontId="0" fillId="2" borderId="0" xfId="0" applyFill="1" applyBorder="1" applyProtection="1"/>
    <xf numFmtId="0" fontId="0" fillId="2" borderId="16" xfId="0" applyFill="1" applyBorder="1" applyProtection="1"/>
    <xf numFmtId="9" fontId="0" fillId="3" borderId="11" xfId="0" applyNumberFormat="1" applyFill="1" applyBorder="1" applyProtection="1"/>
    <xf numFmtId="9" fontId="0" fillId="3" borderId="17" xfId="0" applyNumberFormat="1" applyFill="1" applyBorder="1" applyProtection="1"/>
    <xf numFmtId="10" fontId="0" fillId="3" borderId="8" xfId="2" applyNumberFormat="1" applyFont="1" applyFill="1" applyBorder="1" applyProtection="1"/>
    <xf numFmtId="0" fontId="0" fillId="3" borderId="11" xfId="0" applyFill="1" applyBorder="1" applyAlignment="1" applyProtection="1">
      <alignment wrapText="1"/>
    </xf>
    <xf numFmtId="0" fontId="0" fillId="3" borderId="17" xfId="0" applyFill="1" applyBorder="1" applyAlignment="1" applyProtection="1">
      <alignment wrapText="1"/>
    </xf>
    <xf numFmtId="165" fontId="0" fillId="3" borderId="8" xfId="1" applyNumberFormat="1" applyFont="1" applyFill="1" applyBorder="1" applyProtection="1"/>
    <xf numFmtId="0" fontId="0" fillId="2" borderId="10" xfId="0" applyFill="1" applyBorder="1" applyAlignment="1" applyProtection="1">
      <alignment wrapText="1"/>
    </xf>
    <xf numFmtId="0" fontId="0" fillId="2" borderId="17" xfId="0" applyFill="1" applyBorder="1" applyAlignment="1" applyProtection="1">
      <alignment wrapText="1"/>
    </xf>
    <xf numFmtId="164" fontId="0" fillId="2" borderId="18" xfId="1" applyFont="1" applyFill="1" applyBorder="1" applyProtection="1"/>
    <xf numFmtId="0" fontId="0" fillId="3" borderId="14" xfId="0" applyFill="1" applyBorder="1" applyAlignment="1" applyProtection="1">
      <alignment wrapText="1"/>
    </xf>
    <xf numFmtId="0" fontId="0" fillId="3" borderId="12" xfId="0" applyFill="1" applyBorder="1" applyAlignment="1" applyProtection="1">
      <alignment wrapText="1"/>
    </xf>
    <xf numFmtId="0" fontId="0" fillId="2" borderId="16" xfId="0" applyFill="1" applyBorder="1" applyAlignment="1" applyProtection="1">
      <alignment wrapText="1"/>
    </xf>
    <xf numFmtId="0" fontId="0" fillId="2" borderId="17" xfId="0" applyFill="1" applyBorder="1" applyProtection="1"/>
    <xf numFmtId="0" fontId="0" fillId="2" borderId="18" xfId="0" applyFill="1" applyBorder="1" applyProtection="1"/>
    <xf numFmtId="0" fontId="0" fillId="3" borderId="13" xfId="0" applyFill="1" applyBorder="1" applyAlignment="1" applyProtection="1">
      <alignment wrapText="1"/>
    </xf>
    <xf numFmtId="0" fontId="0" fillId="3" borderId="19" xfId="0" applyFill="1" applyBorder="1" applyAlignment="1" applyProtection="1">
      <alignment wrapText="1"/>
    </xf>
    <xf numFmtId="165" fontId="2" fillId="3" borderId="20" xfId="0" applyNumberFormat="1" applyFont="1" applyFill="1" applyBorder="1" applyProtection="1"/>
    <xf numFmtId="167" fontId="1" fillId="4" borderId="20" xfId="1" applyNumberFormat="1" applyFont="1" applyFill="1" applyBorder="1" applyProtection="1">
      <protection locked="0"/>
    </xf>
    <xf numFmtId="167" fontId="1" fillId="4" borderId="1" xfId="1" applyNumberFormat="1" applyFont="1" applyFill="1" applyBorder="1" applyProtection="1">
      <protection locked="0"/>
    </xf>
    <xf numFmtId="0" fontId="0" fillId="0" borderId="0" xfId="0" applyFill="1"/>
    <xf numFmtId="167" fontId="0" fillId="0" borderId="1" xfId="1" applyNumberFormat="1" applyFont="1" applyBorder="1" applyProtection="1">
      <protection locked="0"/>
    </xf>
    <xf numFmtId="167" fontId="1" fillId="4" borderId="20" xfId="1" applyNumberFormat="1" applyFont="1" applyFill="1" applyBorder="1" applyAlignment="1" applyProtection="1">
      <protection locked="0"/>
    </xf>
    <xf numFmtId="167" fontId="0" fillId="2" borderId="1" xfId="1" applyNumberFormat="1" applyFont="1" applyFill="1" applyBorder="1"/>
    <xf numFmtId="167" fontId="0" fillId="0" borderId="8" xfId="1" applyNumberFormat="1" applyFont="1" applyBorder="1" applyProtection="1">
      <protection locked="0"/>
    </xf>
    <xf numFmtId="0" fontId="0" fillId="0" borderId="4" xfId="0" applyBorder="1" applyAlignment="1" applyProtection="1">
      <alignment horizontal="left"/>
      <protection hidden="1"/>
    </xf>
    <xf numFmtId="165" fontId="0" fillId="2" borderId="1" xfId="1" applyNumberFormat="1" applyFont="1" applyFill="1" applyBorder="1" applyProtection="1">
      <protection hidden="1"/>
    </xf>
    <xf numFmtId="0" fontId="0" fillId="2" borderId="0" xfId="0" applyFill="1" applyProtection="1">
      <protection hidden="1"/>
    </xf>
    <xf numFmtId="0" fontId="2" fillId="0" borderId="21" xfId="0" applyFont="1" applyBorder="1" applyAlignment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left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</cellXfs>
  <cellStyles count="3">
    <cellStyle name="Normal" xfId="0" builtinId="0"/>
    <cellStyle name="Procent" xfId="2" builtinId="5"/>
    <cellStyle name="Valuta" xfId="1" builtinId="4"/>
  </cellStyles>
  <dxfs count="30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048572/Desktop/Arbjedsmappe_%20Afrap2021/Bilag_3_obligatorisk_indtaegtsskema.jan_jun_Eks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ema"/>
      <sheetName val="Eksempel"/>
      <sheetName val="Liste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el1" displayName="Tabel1" ref="C2:C7" totalsRowShown="0" headerRowDxfId="29" dataDxfId="28">
  <autoFilter ref="C2:C7"/>
  <tableColumns count="1">
    <tableColumn id="1" name="Referenceår" dataDxfId="2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G2:G5" totalsRowShown="0" headerRowDxfId="26" dataDxfId="25">
  <autoFilter ref="G2:G5"/>
  <tableColumns count="1">
    <tableColumn id="1" name="Reference eller Sandsynliggjorte tab" dataDxfId="2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3" displayName="Tabel3" ref="K2:K13" totalsRowShown="0" headerRowDxfId="23" dataDxfId="22">
  <autoFilter ref="K2:K13"/>
  <tableColumns count="1">
    <tableColumn id="1" name="Ja/Nej" dataDxfId="2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4" displayName="Tabel4" ref="C11:C15" totalsRowShown="0" headerRowDxfId="20" dataDxfId="19">
  <autoFilter ref="C11:C15"/>
  <tableColumns count="1">
    <tableColumn id="1" name="Referenceår (2019)" dataDxfId="1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6" displayName="Tabel6" ref="N2:N5" totalsRowShown="0" headerRowDxfId="17" dataDxfId="16">
  <autoFilter ref="N2:N5"/>
  <tableColumns count="1">
    <tableColumn id="1" name="Dobbeltkompensation" dataDxfId="1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el5" displayName="Tabel5" ref="N9:N12" totalsRowShown="0" headerRowDxfId="14" dataDxfId="13">
  <autoFilter ref="N9:N12"/>
  <tableColumns count="1">
    <tableColumn id="1" name="Baggrund Ekstra" dataDxfId="1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7" displayName="Tabel7" ref="N16:N37" totalsRowShown="0" headerRowDxfId="11" dataDxfId="10">
  <autoFilter ref="N16:N37"/>
  <tableColumns count="1">
    <tableColumn id="1" name="Liste til antal aftaler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comments" Target="../comments1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GridLines="0" tabSelected="1" workbookViewId="0">
      <selection activeCell="C13" sqref="C13"/>
    </sheetView>
  </sheetViews>
  <sheetFormatPr defaultRowHeight="15" x14ac:dyDescent="0.25"/>
  <cols>
    <col min="2" max="2" width="66.42578125" customWidth="1"/>
    <col min="3" max="3" width="38.85546875" customWidth="1"/>
    <col min="4" max="4" width="28.5703125" customWidth="1"/>
    <col min="5" max="5" width="16.28515625" customWidth="1"/>
    <col min="6" max="6" width="11.7109375" customWidth="1"/>
    <col min="8" max="8" width="12.28515625" customWidth="1"/>
    <col min="9" max="9" width="11.85546875" customWidth="1"/>
  </cols>
  <sheetData>
    <row r="1" spans="1:5" ht="15.75" thickBot="1" x14ac:dyDescent="0.3"/>
    <row r="2" spans="1:5" ht="34.15" customHeight="1" x14ac:dyDescent="0.25">
      <c r="B2" s="114" t="s">
        <v>58</v>
      </c>
      <c r="C2" s="115"/>
      <c r="D2" s="115"/>
      <c r="E2" s="116"/>
    </row>
    <row r="3" spans="1:5" x14ac:dyDescent="0.25">
      <c r="B3" s="117" t="s">
        <v>70</v>
      </c>
      <c r="C3" s="118"/>
      <c r="D3" s="118"/>
      <c r="E3" s="119"/>
    </row>
    <row r="4" spans="1:5" ht="25.9" customHeight="1" x14ac:dyDescent="0.25">
      <c r="B4" s="55"/>
      <c r="C4" s="10" t="s">
        <v>61</v>
      </c>
      <c r="D4" s="11" t="s">
        <v>62</v>
      </c>
      <c r="E4" s="56" t="s">
        <v>1</v>
      </c>
    </row>
    <row r="5" spans="1:5" ht="25.9" customHeight="1" x14ac:dyDescent="0.25">
      <c r="B5" s="50" t="s">
        <v>33</v>
      </c>
      <c r="C5" s="3" t="s">
        <v>19</v>
      </c>
      <c r="D5" s="4" t="s">
        <v>26</v>
      </c>
      <c r="E5" s="52" t="s">
        <v>25</v>
      </c>
    </row>
    <row r="6" spans="1:5" ht="25.9" customHeight="1" x14ac:dyDescent="0.25">
      <c r="B6" s="50" t="s">
        <v>34</v>
      </c>
      <c r="C6" s="3" t="s">
        <v>19</v>
      </c>
      <c r="D6" s="4" t="s">
        <v>26</v>
      </c>
      <c r="E6" s="52" t="s">
        <v>25</v>
      </c>
    </row>
    <row r="7" spans="1:5" ht="25.9" customHeight="1" x14ac:dyDescent="0.25">
      <c r="B7" s="53" t="s">
        <v>35</v>
      </c>
      <c r="C7" s="3" t="s">
        <v>19</v>
      </c>
      <c r="D7" s="4" t="s">
        <v>26</v>
      </c>
      <c r="E7" s="52" t="s">
        <v>25</v>
      </c>
    </row>
    <row r="8" spans="1:5" ht="25.9" customHeight="1" x14ac:dyDescent="0.25">
      <c r="B8" s="53" t="s">
        <v>41</v>
      </c>
      <c r="C8" s="3" t="s">
        <v>19</v>
      </c>
      <c r="D8" s="4" t="s">
        <v>26</v>
      </c>
      <c r="E8" s="52" t="s">
        <v>25</v>
      </c>
    </row>
    <row r="9" spans="1:5" ht="25.9" customHeight="1" x14ac:dyDescent="0.25">
      <c r="B9" s="53" t="s">
        <v>36</v>
      </c>
      <c r="C9" s="3" t="s">
        <v>19</v>
      </c>
      <c r="D9" s="4" t="s">
        <v>26</v>
      </c>
      <c r="E9" s="52" t="s">
        <v>25</v>
      </c>
    </row>
    <row r="10" spans="1:5" ht="25.9" customHeight="1" thickBot="1" x14ac:dyDescent="0.3">
      <c r="B10" s="54" t="s">
        <v>37</v>
      </c>
      <c r="C10" s="72" t="s">
        <v>19</v>
      </c>
      <c r="D10" s="4" t="s">
        <v>26</v>
      </c>
      <c r="E10" s="73" t="s">
        <v>25</v>
      </c>
    </row>
    <row r="11" spans="1:5" s="20" customFormat="1" ht="15" customHeight="1" thickBot="1" x14ac:dyDescent="0.3">
      <c r="A11" s="47"/>
      <c r="B11" s="47"/>
      <c r="C11" s="48"/>
      <c r="D11" s="48"/>
      <c r="E11" s="48"/>
    </row>
    <row r="12" spans="1:5" s="20" customFormat="1" ht="25.9" customHeight="1" x14ac:dyDescent="0.25">
      <c r="B12" s="57" t="s">
        <v>57</v>
      </c>
      <c r="C12" s="59"/>
      <c r="D12" s="48"/>
    </row>
    <row r="13" spans="1:5" ht="37.9" customHeight="1" thickBot="1" x14ac:dyDescent="0.3">
      <c r="B13" s="58" t="s">
        <v>44</v>
      </c>
      <c r="C13" s="101"/>
      <c r="D13" s="6"/>
      <c r="E13" s="6"/>
    </row>
    <row r="14" spans="1:5" ht="20.25" customHeight="1" thickBot="1" x14ac:dyDescent="0.3"/>
    <row r="15" spans="1:5" ht="19.149999999999999" customHeight="1" x14ac:dyDescent="0.25">
      <c r="B15" s="112" t="s">
        <v>2</v>
      </c>
      <c r="C15" s="113"/>
      <c r="D15" s="6"/>
    </row>
    <row r="16" spans="1:5" ht="33.6" customHeight="1" x14ac:dyDescent="0.25">
      <c r="B16" s="12" t="s">
        <v>7</v>
      </c>
      <c r="C16" s="102"/>
    </row>
    <row r="17" spans="2:10" ht="33.6" customHeight="1" x14ac:dyDescent="0.25">
      <c r="B17" s="61" t="s">
        <v>64</v>
      </c>
      <c r="C17" s="80">
        <f>IF(C13&gt;C16,0,IF(OR(Liste!D26="ref",Liste!D26="Kombi"),C16-C13,0))</f>
        <v>0</v>
      </c>
    </row>
    <row r="18" spans="2:10" ht="21.75" customHeight="1" x14ac:dyDescent="0.25">
      <c r="D18" s="6"/>
    </row>
    <row r="19" spans="2:10" ht="15.75" thickBot="1" x14ac:dyDescent="0.3">
      <c r="B19" s="111" t="s">
        <v>3</v>
      </c>
      <c r="C19" s="111"/>
    </row>
    <row r="20" spans="2:10" ht="50.25" customHeight="1" x14ac:dyDescent="0.25">
      <c r="B20" s="15" t="s">
        <v>45</v>
      </c>
      <c r="C20" s="16" t="s">
        <v>59</v>
      </c>
      <c r="D20" s="17" t="s">
        <v>60</v>
      </c>
    </row>
    <row r="21" spans="2:10" ht="30" x14ac:dyDescent="0.25">
      <c r="B21" s="49" t="s">
        <v>12</v>
      </c>
      <c r="C21" s="18" t="s">
        <v>46</v>
      </c>
      <c r="D21" s="19" t="s">
        <v>47</v>
      </c>
      <c r="J21" s="1"/>
    </row>
    <row r="22" spans="2:10" x14ac:dyDescent="0.25">
      <c r="B22" s="50"/>
      <c r="C22" s="65"/>
      <c r="D22" s="64"/>
    </row>
    <row r="23" spans="2:10" x14ac:dyDescent="0.25">
      <c r="B23" s="60" t="s">
        <v>8</v>
      </c>
      <c r="C23" s="65"/>
      <c r="D23" s="64"/>
    </row>
    <row r="24" spans="2:10" s="2" customFormat="1" x14ac:dyDescent="0.25">
      <c r="B24" s="51"/>
      <c r="C24" s="65"/>
      <c r="D24" s="64"/>
    </row>
    <row r="25" spans="2:10" s="2" customFormat="1" x14ac:dyDescent="0.25">
      <c r="B25" s="51"/>
      <c r="C25" s="65"/>
      <c r="D25" s="64"/>
    </row>
    <row r="26" spans="2:10" s="2" customFormat="1" x14ac:dyDescent="0.25">
      <c r="B26" s="51"/>
      <c r="C26" s="65"/>
      <c r="D26" s="64"/>
    </row>
    <row r="27" spans="2:10" s="2" customFormat="1" x14ac:dyDescent="0.25">
      <c r="B27" s="51"/>
      <c r="C27" s="65"/>
      <c r="D27" s="64"/>
    </row>
    <row r="28" spans="2:10" s="2" customFormat="1" x14ac:dyDescent="0.25">
      <c r="B28" s="51"/>
      <c r="C28" s="65"/>
      <c r="D28" s="64"/>
    </row>
    <row r="29" spans="2:10" x14ac:dyDescent="0.25">
      <c r="B29" s="60" t="s">
        <v>10</v>
      </c>
      <c r="C29" s="65"/>
      <c r="D29" s="64"/>
    </row>
    <row r="30" spans="2:10" s="2" customFormat="1" x14ac:dyDescent="0.25">
      <c r="B30" s="51"/>
      <c r="C30" s="65"/>
      <c r="D30" s="64"/>
    </row>
    <row r="31" spans="2:10" s="2" customFormat="1" x14ac:dyDescent="0.25">
      <c r="B31" s="51"/>
      <c r="C31" s="65"/>
      <c r="D31" s="64"/>
    </row>
    <row r="32" spans="2:10" s="2" customFormat="1" x14ac:dyDescent="0.25">
      <c r="B32" s="51"/>
      <c r="C32" s="65"/>
      <c r="D32" s="64"/>
    </row>
    <row r="33" spans="2:4" s="2" customFormat="1" x14ac:dyDescent="0.25">
      <c r="B33" s="51"/>
      <c r="C33" s="65"/>
      <c r="D33" s="64"/>
    </row>
    <row r="34" spans="2:4" s="2" customFormat="1" x14ac:dyDescent="0.25">
      <c r="B34" s="51"/>
      <c r="C34" s="65"/>
      <c r="D34" s="64"/>
    </row>
    <row r="35" spans="2:4" s="2" customFormat="1" x14ac:dyDescent="0.25">
      <c r="B35" s="51"/>
      <c r="C35" s="65"/>
      <c r="D35" s="64"/>
    </row>
    <row r="36" spans="2:4" s="2" customFormat="1" x14ac:dyDescent="0.25">
      <c r="B36" s="51"/>
      <c r="C36" s="65"/>
      <c r="D36" s="64"/>
    </row>
    <row r="37" spans="2:4" s="2" customFormat="1" x14ac:dyDescent="0.25">
      <c r="B37" s="51"/>
      <c r="C37" s="65"/>
      <c r="D37" s="64"/>
    </row>
    <row r="38" spans="2:4" s="2" customFormat="1" x14ac:dyDescent="0.25">
      <c r="B38" s="51"/>
      <c r="C38" s="65"/>
      <c r="D38" s="64"/>
    </row>
    <row r="39" spans="2:4" s="2" customFormat="1" x14ac:dyDescent="0.25">
      <c r="B39" s="51"/>
      <c r="C39" s="65"/>
      <c r="D39" s="64"/>
    </row>
    <row r="40" spans="2:4" s="2" customFormat="1" x14ac:dyDescent="0.25">
      <c r="B40" s="51"/>
      <c r="C40" s="65"/>
      <c r="D40" s="64"/>
    </row>
    <row r="41" spans="2:4" x14ac:dyDescent="0.25">
      <c r="B41" s="60" t="s">
        <v>9</v>
      </c>
      <c r="C41" s="65"/>
      <c r="D41" s="64"/>
    </row>
    <row r="42" spans="2:4" s="2" customFormat="1" x14ac:dyDescent="0.25">
      <c r="B42" s="51"/>
      <c r="C42" s="65"/>
      <c r="D42" s="64"/>
    </row>
    <row r="43" spans="2:4" s="2" customFormat="1" x14ac:dyDescent="0.25">
      <c r="B43" s="51"/>
      <c r="C43" s="65"/>
      <c r="D43" s="64"/>
    </row>
    <row r="44" spans="2:4" s="2" customFormat="1" x14ac:dyDescent="0.25">
      <c r="B44" s="51"/>
      <c r="C44" s="65"/>
      <c r="D44" s="64"/>
    </row>
    <row r="45" spans="2:4" s="2" customFormat="1" x14ac:dyDescent="0.25">
      <c r="B45" s="51"/>
      <c r="C45" s="65"/>
      <c r="D45" s="64"/>
    </row>
    <row r="46" spans="2:4" s="2" customFormat="1" x14ac:dyDescent="0.25">
      <c r="B46" s="51"/>
      <c r="C46" s="65"/>
      <c r="D46" s="64"/>
    </row>
    <row r="47" spans="2:4" s="2" customFormat="1" x14ac:dyDescent="0.25">
      <c r="B47" s="51"/>
      <c r="C47" s="65"/>
      <c r="D47" s="64"/>
    </row>
    <row r="48" spans="2:4" s="2" customFormat="1" x14ac:dyDescent="0.25">
      <c r="B48" s="51"/>
      <c r="C48" s="65"/>
      <c r="D48" s="64"/>
    </row>
    <row r="49" spans="2:7" s="2" customFormat="1" x14ac:dyDescent="0.25">
      <c r="B49" s="51"/>
      <c r="C49" s="65"/>
      <c r="D49" s="64"/>
    </row>
    <row r="50" spans="2:7" s="2" customFormat="1" x14ac:dyDescent="0.25">
      <c r="B50" s="60" t="s">
        <v>11</v>
      </c>
      <c r="C50" s="65"/>
      <c r="D50" s="64"/>
      <c r="G50" s="14"/>
    </row>
    <row r="51" spans="2:7" s="2" customFormat="1" x14ac:dyDescent="0.25">
      <c r="B51" s="51"/>
      <c r="C51" s="65"/>
      <c r="D51" s="64"/>
    </row>
    <row r="52" spans="2:7" s="2" customFormat="1" x14ac:dyDescent="0.25">
      <c r="B52" s="51"/>
      <c r="C52" s="65"/>
      <c r="D52" s="64"/>
    </row>
    <row r="53" spans="2:7" s="2" customFormat="1" x14ac:dyDescent="0.25">
      <c r="B53" s="51"/>
      <c r="C53" s="65"/>
      <c r="D53" s="64"/>
    </row>
    <row r="54" spans="2:7" s="2" customFormat="1" x14ac:dyDescent="0.25">
      <c r="B54" s="51"/>
      <c r="C54" s="65"/>
      <c r="D54" s="64"/>
    </row>
    <row r="55" spans="2:7" s="2" customFormat="1" x14ac:dyDescent="0.25">
      <c r="B55" s="51"/>
      <c r="C55" s="65"/>
      <c r="D55" s="64"/>
    </row>
    <row r="56" spans="2:7" s="2" customFormat="1" x14ac:dyDescent="0.25">
      <c r="B56" s="51"/>
      <c r="C56" s="65"/>
      <c r="D56" s="64"/>
    </row>
    <row r="57" spans="2:7" s="2" customFormat="1" x14ac:dyDescent="0.25">
      <c r="B57" s="51"/>
      <c r="C57" s="65"/>
      <c r="D57" s="64"/>
    </row>
    <row r="58" spans="2:7" s="2" customFormat="1" x14ac:dyDescent="0.25">
      <c r="B58" s="51"/>
      <c r="C58" s="65"/>
      <c r="D58" s="64"/>
    </row>
    <row r="59" spans="2:7" ht="15.75" thickBot="1" x14ac:dyDescent="0.3">
      <c r="B59" s="77" t="s">
        <v>6</v>
      </c>
      <c r="C59" s="78">
        <f>SUM(C22:C58)</f>
        <v>0</v>
      </c>
      <c r="D59" s="76">
        <f>SUM(D22:D58)</f>
        <v>0</v>
      </c>
    </row>
    <row r="61" spans="2:7" ht="15.75" thickBot="1" x14ac:dyDescent="0.3">
      <c r="B61" s="21" t="s">
        <v>48</v>
      </c>
    </row>
    <row r="62" spans="2:7" ht="30" x14ac:dyDescent="0.25">
      <c r="B62" s="22" t="s">
        <v>63</v>
      </c>
      <c r="C62" s="93"/>
      <c r="D62" s="30"/>
    </row>
    <row r="63" spans="2:7" x14ac:dyDescent="0.25">
      <c r="B63" s="81"/>
      <c r="C63" s="82"/>
      <c r="D63" s="83"/>
    </row>
    <row r="64" spans="2:7" x14ac:dyDescent="0.25">
      <c r="B64" s="84" t="s">
        <v>49</v>
      </c>
      <c r="C64" s="85"/>
      <c r="D64" s="86">
        <f>IFERROR(IF(Liste!D26="Sand",Afrapportering_Skema!D59/(Afrapportering_Skema!C13+D59),IF(Liste!D26="ref",Afrapportering_Skema!C17/C16,IF(Liste!D26="Kombi",(D59+C17)/(C16+D59),0))),0)</f>
        <v>0</v>
      </c>
    </row>
    <row r="65" spans="2:4" ht="32.450000000000003" customHeight="1" x14ac:dyDescent="0.25">
      <c r="B65" s="81"/>
      <c r="C65" s="82"/>
      <c r="D65" s="83"/>
    </row>
    <row r="66" spans="2:4" ht="32.450000000000003" customHeight="1" x14ac:dyDescent="0.25">
      <c r="B66" s="87" t="s">
        <v>101</v>
      </c>
      <c r="C66" s="88"/>
      <c r="D66" s="89">
        <f>IFERROR(VLOOKUP(Liste!H25,Liste!K19:L24,2,FALSE),0)</f>
        <v>0</v>
      </c>
    </row>
    <row r="67" spans="2:4" ht="26.45" customHeight="1" x14ac:dyDescent="0.25">
      <c r="B67" s="90"/>
      <c r="C67" s="91"/>
      <c r="D67" s="92"/>
    </row>
    <row r="68" spans="2:4" ht="45" x14ac:dyDescent="0.25">
      <c r="B68" s="90"/>
      <c r="C68" s="61" t="s">
        <v>52</v>
      </c>
      <c r="D68" s="95" t="s">
        <v>53</v>
      </c>
    </row>
    <row r="69" spans="2:4" ht="39" customHeight="1" x14ac:dyDescent="0.25">
      <c r="B69" s="94" t="s">
        <v>102</v>
      </c>
      <c r="C69" s="41"/>
      <c r="D69" s="42"/>
    </row>
    <row r="70" spans="2:4" x14ac:dyDescent="0.25">
      <c r="B70" s="81"/>
      <c r="C70" s="96"/>
      <c r="D70" s="97"/>
    </row>
    <row r="71" spans="2:4" ht="30.75" thickBot="1" x14ac:dyDescent="0.3">
      <c r="B71" s="98" t="s">
        <v>50</v>
      </c>
      <c r="C71" s="99"/>
      <c r="D71" s="100">
        <f>IFERROR(IF((C69-D69)&lt;-D62,-D62,IF(OR(D27="Vælg Ansøgningsform her",D62=0),0,IF(D64&lt;30%,-D62,D66-(D62-(Liste!K30))))),0)</f>
        <v>0</v>
      </c>
    </row>
  </sheetData>
  <sheetProtection algorithmName="SHA-512" hashValue="bcWggIu2RFO3DTyJA1tcSvhnF5BxYT+s1mndjz8Xu2n6V6GkB+bt+DBVMBuRlLl/B4po7aC1WSzcHEckqpv3/A==" saltValue="0TFyTCMtnc9CKpHRhRqkQQ==" spinCount="100000" sheet="1" insertRows="0" selectLockedCells="1"/>
  <mergeCells count="4">
    <mergeCell ref="B19:C19"/>
    <mergeCell ref="B15:C15"/>
    <mergeCell ref="B2:E2"/>
    <mergeCell ref="B3:E3"/>
  </mergeCells>
  <conditionalFormatting sqref="D71">
    <cfRule type="cellIs" dxfId="8" priority="1" operator="greaterThan">
      <formula>0</formula>
    </cfRule>
    <cfRule type="cellIs" dxfId="7" priority="2" operator="lessThan">
      <formula>0</formula>
    </cfRule>
  </conditionalFormatting>
  <dataValidations count="3">
    <dataValidation type="whole" operator="greaterThanOrEqual" allowBlank="1" showInputMessage="1" showErrorMessage="1" errorTitle="Fejl" error="Du kan ikke indtaste et negativt beløb." sqref="D69">
      <formula1>0</formula1>
    </dataValidation>
    <dataValidation allowBlank="1" showInputMessage="1" errorTitle="Maks beløb" error="Du kan maks indtaste 46.000 kr. i dette felt." sqref="D62"/>
    <dataValidation operator="greaterThanOrEqual" allowBlank="1" showInputMessage="1" showErrorMessage="1" sqref="C12"/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Liste!$K$3:$K$5</xm:f>
          </x14:formula1>
          <xm:sqref>C5:C10</xm:sqref>
        </x14:dataValidation>
        <x14:dataValidation type="list" allowBlank="1" showInputMessage="1" showErrorMessage="1">
          <x14:formula1>
            <xm:f>Liste!$C$3:$C$6</xm:f>
          </x14:formula1>
          <xm:sqref>E5:E6</xm:sqref>
        </x14:dataValidation>
        <x14:dataValidation type="list" allowBlank="1" showInputMessage="1" showErrorMessage="1">
          <x14:formula1>
            <xm:f>Liste!$G$3:$G$5</xm:f>
          </x14:formula1>
          <xm:sqref>D5:D10</xm:sqref>
        </x14:dataValidation>
        <x14:dataValidation type="list" allowBlank="1" showInputMessage="1" showErrorMessage="1">
          <x14:formula1>
            <xm:f>Liste!$C$12:$C$15</xm:f>
          </x14:formula1>
          <xm:sqref>E7:E10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6"/>
  <sheetViews>
    <sheetView showGridLines="0" topLeftCell="A30" zoomScaleNormal="100" workbookViewId="0">
      <selection activeCell="D54" sqref="D54"/>
    </sheetView>
  </sheetViews>
  <sheetFormatPr defaultRowHeight="15" x14ac:dyDescent="0.25"/>
  <cols>
    <col min="2" max="2" width="65.85546875" customWidth="1"/>
    <col min="3" max="3" width="39.5703125" customWidth="1"/>
    <col min="4" max="4" width="32.140625" customWidth="1"/>
    <col min="5" max="5" width="27.42578125" customWidth="1"/>
  </cols>
  <sheetData>
    <row r="1" spans="2:5" ht="15.75" thickBot="1" x14ac:dyDescent="0.3"/>
    <row r="2" spans="2:5" ht="28.5" customHeight="1" x14ac:dyDescent="0.25">
      <c r="B2" s="114" t="s">
        <v>79</v>
      </c>
      <c r="C2" s="115"/>
      <c r="D2" s="115"/>
      <c r="E2" s="116"/>
    </row>
    <row r="3" spans="2:5" ht="28.5" customHeight="1" x14ac:dyDescent="0.25">
      <c r="B3" s="117" t="s">
        <v>70</v>
      </c>
      <c r="C3" s="118"/>
      <c r="D3" s="118"/>
      <c r="E3" s="119"/>
    </row>
    <row r="4" spans="2:5" ht="28.5" customHeight="1" x14ac:dyDescent="0.25">
      <c r="B4" s="55"/>
      <c r="C4" s="10" t="s">
        <v>61</v>
      </c>
      <c r="D4" s="11" t="s">
        <v>62</v>
      </c>
      <c r="E4" s="56" t="s">
        <v>1</v>
      </c>
    </row>
    <row r="5" spans="2:5" ht="28.5" customHeight="1" x14ac:dyDescent="0.25">
      <c r="B5" s="50" t="s">
        <v>33</v>
      </c>
      <c r="C5" s="3" t="s">
        <v>19</v>
      </c>
      <c r="D5" s="4" t="s">
        <v>26</v>
      </c>
      <c r="E5" s="52" t="s">
        <v>25</v>
      </c>
    </row>
    <row r="6" spans="2:5" ht="28.5" customHeight="1" x14ac:dyDescent="0.25">
      <c r="B6" s="50" t="s">
        <v>34</v>
      </c>
      <c r="C6" s="3" t="s">
        <v>19</v>
      </c>
      <c r="D6" s="4" t="s">
        <v>26</v>
      </c>
      <c r="E6" s="52" t="s">
        <v>25</v>
      </c>
    </row>
    <row r="7" spans="2:5" ht="28.5" customHeight="1" x14ac:dyDescent="0.25">
      <c r="B7" s="53" t="s">
        <v>35</v>
      </c>
      <c r="C7" s="3" t="s">
        <v>19</v>
      </c>
      <c r="D7" s="4" t="s">
        <v>26</v>
      </c>
      <c r="E7" s="52" t="s">
        <v>25</v>
      </c>
    </row>
    <row r="8" spans="2:5" ht="28.5" customHeight="1" x14ac:dyDescent="0.25">
      <c r="B8" s="53" t="s">
        <v>41</v>
      </c>
      <c r="C8" s="3" t="s">
        <v>19</v>
      </c>
      <c r="D8" s="4" t="s">
        <v>26</v>
      </c>
      <c r="E8" s="52" t="s">
        <v>25</v>
      </c>
    </row>
    <row r="9" spans="2:5" ht="28.5" customHeight="1" x14ac:dyDescent="0.25">
      <c r="B9" s="53" t="s">
        <v>36</v>
      </c>
      <c r="C9" s="3" t="s">
        <v>19</v>
      </c>
      <c r="D9" s="4" t="s">
        <v>26</v>
      </c>
      <c r="E9" s="52" t="s">
        <v>25</v>
      </c>
    </row>
    <row r="10" spans="2:5" ht="28.5" customHeight="1" thickBot="1" x14ac:dyDescent="0.3">
      <c r="B10" s="54" t="s">
        <v>37</v>
      </c>
      <c r="C10" s="3" t="s">
        <v>19</v>
      </c>
      <c r="D10" s="4" t="s">
        <v>26</v>
      </c>
      <c r="E10" s="73" t="s">
        <v>25</v>
      </c>
    </row>
    <row r="11" spans="2:5" ht="15.75" thickBot="1" x14ac:dyDescent="0.3">
      <c r="B11" s="47"/>
      <c r="C11" s="48"/>
      <c r="D11" s="48"/>
      <c r="E11" s="48"/>
    </row>
    <row r="12" spans="2:5" x14ac:dyDescent="0.25">
      <c r="B12" s="57" t="s">
        <v>57</v>
      </c>
      <c r="C12" s="59"/>
      <c r="D12" s="48"/>
      <c r="E12" s="20"/>
    </row>
    <row r="13" spans="2:5" ht="32.25" customHeight="1" thickBot="1" x14ac:dyDescent="0.3">
      <c r="B13" s="58" t="s">
        <v>44</v>
      </c>
      <c r="C13" s="105"/>
      <c r="D13" s="69"/>
      <c r="E13" s="6"/>
    </row>
    <row r="14" spans="2:5" ht="15.75" thickBot="1" x14ac:dyDescent="0.3"/>
    <row r="15" spans="2:5" x14ac:dyDescent="0.25">
      <c r="B15" s="112" t="s">
        <v>2</v>
      </c>
      <c r="C15" s="113"/>
      <c r="D15" s="6"/>
    </row>
    <row r="16" spans="2:5" ht="45.75" customHeight="1" x14ac:dyDescent="0.25">
      <c r="B16" s="12" t="s">
        <v>7</v>
      </c>
      <c r="C16" s="102"/>
    </row>
    <row r="17" spans="2:4" ht="39.75" customHeight="1" x14ac:dyDescent="0.25">
      <c r="B17" s="61" t="s">
        <v>64</v>
      </c>
      <c r="C17" s="80">
        <f>IF(C13&gt;C16,0,C16-C13)</f>
        <v>0</v>
      </c>
    </row>
    <row r="19" spans="2:4" x14ac:dyDescent="0.25">
      <c r="B19" s="66" t="s">
        <v>71</v>
      </c>
      <c r="C19" s="66" t="s">
        <v>92</v>
      </c>
      <c r="D19" s="66" t="s">
        <v>98</v>
      </c>
    </row>
    <row r="20" spans="2:4" x14ac:dyDescent="0.25">
      <c r="B20" s="67" t="s">
        <v>72</v>
      </c>
      <c r="C20" s="104"/>
      <c r="D20" s="104"/>
    </row>
    <row r="21" spans="2:4" x14ac:dyDescent="0.25">
      <c r="B21" s="67" t="s">
        <v>73</v>
      </c>
      <c r="C21" s="104"/>
      <c r="D21" s="104"/>
    </row>
    <row r="22" spans="2:4" x14ac:dyDescent="0.25">
      <c r="B22" s="67" t="s">
        <v>74</v>
      </c>
      <c r="C22" s="68" t="s">
        <v>75</v>
      </c>
      <c r="D22" s="4" t="s">
        <v>75</v>
      </c>
    </row>
    <row r="23" spans="2:4" x14ac:dyDescent="0.25">
      <c r="B23" s="5" t="s">
        <v>76</v>
      </c>
      <c r="C23" s="106">
        <f>IFERROR((C21-C20)*C22,0)</f>
        <v>0</v>
      </c>
      <c r="D23" s="106">
        <f>IFERROR((D21-D20)*D22,0)</f>
        <v>0</v>
      </c>
    </row>
    <row r="25" spans="2:4" ht="15.75" thickBot="1" x14ac:dyDescent="0.3">
      <c r="B25" s="111" t="s">
        <v>99</v>
      </c>
      <c r="C25" s="111"/>
    </row>
    <row r="26" spans="2:4" ht="30" x14ac:dyDescent="0.25">
      <c r="B26" s="15" t="s">
        <v>45</v>
      </c>
      <c r="C26" s="16" t="s">
        <v>59</v>
      </c>
      <c r="D26" s="17" t="s">
        <v>60</v>
      </c>
    </row>
    <row r="27" spans="2:4" ht="30" x14ac:dyDescent="0.25">
      <c r="B27" s="49" t="s">
        <v>12</v>
      </c>
      <c r="C27" s="18" t="s">
        <v>46</v>
      </c>
      <c r="D27" s="19" t="s">
        <v>47</v>
      </c>
    </row>
    <row r="28" spans="2:4" x14ac:dyDescent="0.25">
      <c r="B28" s="49"/>
      <c r="C28" s="18"/>
      <c r="D28" s="70"/>
    </row>
    <row r="29" spans="2:4" s="2" customFormat="1" x14ac:dyDescent="0.25">
      <c r="B29" s="51"/>
      <c r="C29" s="104"/>
      <c r="D29" s="107"/>
    </row>
    <row r="30" spans="2:4" s="2" customFormat="1" x14ac:dyDescent="0.25">
      <c r="B30" s="51"/>
      <c r="C30" s="104"/>
      <c r="D30" s="107"/>
    </row>
    <row r="31" spans="2:4" s="2" customFormat="1" x14ac:dyDescent="0.25">
      <c r="B31" s="51"/>
      <c r="C31" s="104"/>
      <c r="D31" s="107"/>
    </row>
    <row r="32" spans="2:4" s="2" customFormat="1" x14ac:dyDescent="0.25">
      <c r="B32" s="51"/>
      <c r="C32" s="104"/>
      <c r="D32" s="107"/>
    </row>
    <row r="33" spans="2:4" s="2" customFormat="1" x14ac:dyDescent="0.25">
      <c r="B33" s="51"/>
      <c r="C33" s="104"/>
      <c r="D33" s="107"/>
    </row>
    <row r="34" spans="2:4" s="2" customFormat="1" x14ac:dyDescent="0.25">
      <c r="B34" s="51"/>
      <c r="C34" s="104"/>
      <c r="D34" s="107"/>
    </row>
    <row r="35" spans="2:4" s="2" customFormat="1" x14ac:dyDescent="0.25">
      <c r="B35" s="51"/>
      <c r="C35" s="104"/>
      <c r="D35" s="107"/>
    </row>
    <row r="36" spans="2:4" s="2" customFormat="1" x14ac:dyDescent="0.25">
      <c r="B36" s="51"/>
      <c r="C36" s="104"/>
      <c r="D36" s="107"/>
    </row>
    <row r="37" spans="2:4" s="2" customFormat="1" x14ac:dyDescent="0.25">
      <c r="B37" s="51"/>
      <c r="C37" s="104"/>
      <c r="D37" s="107"/>
    </row>
    <row r="38" spans="2:4" s="2" customFormat="1" x14ac:dyDescent="0.25">
      <c r="B38" s="51"/>
      <c r="C38" s="104"/>
      <c r="D38" s="107"/>
    </row>
    <row r="39" spans="2:4" s="2" customFormat="1" x14ac:dyDescent="0.25">
      <c r="B39" s="51"/>
      <c r="C39" s="104"/>
      <c r="D39" s="107"/>
    </row>
    <row r="40" spans="2:4" s="2" customFormat="1" x14ac:dyDescent="0.25">
      <c r="B40" s="51"/>
      <c r="C40" s="104"/>
      <c r="D40" s="107"/>
    </row>
    <row r="41" spans="2:4" s="2" customFormat="1" x14ac:dyDescent="0.25">
      <c r="B41" s="51"/>
      <c r="C41" s="104"/>
      <c r="D41" s="107"/>
    </row>
    <row r="42" spans="2:4" s="2" customFormat="1" x14ac:dyDescent="0.25">
      <c r="B42" s="51"/>
      <c r="C42" s="104"/>
      <c r="D42" s="107"/>
    </row>
    <row r="43" spans="2:4" s="2" customFormat="1" x14ac:dyDescent="0.25">
      <c r="B43" s="51"/>
      <c r="C43" s="104"/>
      <c r="D43" s="107"/>
    </row>
    <row r="44" spans="2:4" ht="30.75" thickBot="1" x14ac:dyDescent="0.3">
      <c r="B44" s="74" t="s">
        <v>94</v>
      </c>
      <c r="C44" s="75">
        <f>SUM(C29:C43)</f>
        <v>0</v>
      </c>
      <c r="D44" s="76">
        <f>SUM(D29:D43)</f>
        <v>0</v>
      </c>
    </row>
    <row r="46" spans="2:4" ht="15.75" thickBot="1" x14ac:dyDescent="0.3">
      <c r="B46" s="21" t="s">
        <v>48</v>
      </c>
    </row>
    <row r="47" spans="2:4" ht="30" x14ac:dyDescent="0.25">
      <c r="B47" s="22" t="s">
        <v>63</v>
      </c>
      <c r="C47" s="29"/>
      <c r="D47" s="30"/>
    </row>
    <row r="48" spans="2:4" x14ac:dyDescent="0.25">
      <c r="B48" s="23"/>
      <c r="C48" s="31"/>
      <c r="D48" s="32"/>
    </row>
    <row r="49" spans="2:5" x14ac:dyDescent="0.25">
      <c r="B49" s="24" t="s">
        <v>49</v>
      </c>
      <c r="C49" s="33"/>
      <c r="D49" s="34">
        <f>IFERROR(Liste!H53/Afrapportering_Ekstra!C16,0)</f>
        <v>0</v>
      </c>
      <c r="E49" s="103"/>
    </row>
    <row r="50" spans="2:5" x14ac:dyDescent="0.25">
      <c r="B50" s="23"/>
      <c r="C50" s="31"/>
      <c r="D50" s="32"/>
    </row>
    <row r="51" spans="2:5" ht="30" x14ac:dyDescent="0.25">
      <c r="B51" s="25" t="s">
        <v>101</v>
      </c>
      <c r="C51" s="35"/>
      <c r="D51" s="36">
        <f>IFERROR(VLOOKUP(Liste!H46,Liste!K40:'Liste'!L45,2,FALSE),0)</f>
        <v>0</v>
      </c>
      <c r="E51" s="103"/>
    </row>
    <row r="52" spans="2:5" x14ac:dyDescent="0.25">
      <c r="B52" s="26"/>
      <c r="C52" s="37"/>
      <c r="D52" s="38"/>
      <c r="E52" t="s">
        <v>93</v>
      </c>
    </row>
    <row r="53" spans="2:5" ht="45" x14ac:dyDescent="0.25">
      <c r="B53" s="26"/>
      <c r="C53" s="39" t="s">
        <v>52</v>
      </c>
      <c r="D53" s="40" t="s">
        <v>53</v>
      </c>
    </row>
    <row r="54" spans="2:5" ht="25.5" customHeight="1" x14ac:dyDescent="0.25">
      <c r="B54" s="27" t="s">
        <v>102</v>
      </c>
      <c r="C54" s="41"/>
      <c r="D54" s="42"/>
    </row>
    <row r="55" spans="2:5" x14ac:dyDescent="0.25">
      <c r="B55" s="23"/>
      <c r="C55" s="43"/>
      <c r="D55" s="44"/>
    </row>
    <row r="56" spans="2:5" ht="30.75" thickBot="1" x14ac:dyDescent="0.3">
      <c r="B56" s="28" t="s">
        <v>50</v>
      </c>
      <c r="C56" s="45"/>
      <c r="D56" s="46">
        <f>IFERROR(IF((C54-D54)&lt;-D47,-D47,IF(OR(Liste!D56&gt;0,D47=0),0,IF(D49&lt;30%,-D47,D51-(D47-(Liste!K50))))),0)</f>
        <v>0</v>
      </c>
      <c r="E56" s="103"/>
    </row>
  </sheetData>
  <sheetProtection algorithmName="SHA-512" hashValue="4yoT+xY3w007AmuTc7FBN5MDKNkjQH+eQnzqIS3BKSNTlYoR1FfT9KHvoViC3mNHfaxA44L9aRO/9YbOOpctow==" saltValue="MFEP6JKWppZ7b42CZcM0hQ==" spinCount="100000" sheet="1" objects="1" scenarios="1" insertRows="0" selectLockedCells="1"/>
  <mergeCells count="4">
    <mergeCell ref="B2:E2"/>
    <mergeCell ref="B3:E3"/>
    <mergeCell ref="B15:C15"/>
    <mergeCell ref="B25:C25"/>
  </mergeCells>
  <conditionalFormatting sqref="C23">
    <cfRule type="cellIs" dxfId="6" priority="7" operator="lessThan">
      <formula>0</formula>
    </cfRule>
  </conditionalFormatting>
  <conditionalFormatting sqref="D56">
    <cfRule type="cellIs" dxfId="5" priority="1" operator="greaterThan">
      <formula>0</formula>
    </cfRule>
    <cfRule type="cellIs" dxfId="4" priority="2" operator="lessThan">
      <formula>0</formula>
    </cfRule>
  </conditionalFormatting>
  <dataValidations count="3">
    <dataValidation operator="greaterThanOrEqual" allowBlank="1" showInputMessage="1" showErrorMessage="1" sqref="C12"/>
    <dataValidation type="whole" allowBlank="1" showInputMessage="1" showErrorMessage="1" errorTitle="Maks beløb" error="Du kan maks indtaste 46.000 kr. i dette felt." sqref="D47">
      <formula1>0</formula1>
      <formula2>137000</formula2>
    </dataValidation>
    <dataValidation type="whole" operator="greaterThanOrEqual" allowBlank="1" showInputMessage="1" showErrorMessage="1" errorTitle="Fejl" error="Du kan ikke indtaste et negativt beløb." sqref="D54">
      <formula1>0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D75A9A73-C401-4282-A02C-FB0D71AAC03C}">
            <xm:f>'\Users\B048572\Desktop\Arbjedsmappe_ Afrap2021\[Bilag_3_obligatorisk_indtaegtsskema.jan_jun_Ekstra.xlsx]Liste'!#REF!=0</xm:f>
            <x14:dxf>
              <fill>
                <patternFill>
                  <bgColor rgb="FFFF5050"/>
                </patternFill>
              </fill>
            </x14:dxf>
          </x14:cfRule>
          <xm:sqref>B19:C23</xm:sqref>
        </x14:conditionalFormatting>
        <x14:conditionalFormatting xmlns:xm="http://schemas.microsoft.com/office/excel/2006/main">
          <x14:cfRule type="expression" priority="5" id="{EEED3396-43CB-4F9E-9E97-F35B2B338E09}">
            <xm:f>'\Users\B048572\Desktop\Arbjedsmappe_ Afrap2021\[Bilag_3_obligatorisk_indtaegtsskema.jan_jun_Ekstra.xlsx]Liste'!#REF!="hon"</xm:f>
            <x14:dxf>
              <fill>
                <patternFill>
                  <bgColor rgb="FFFF5050"/>
                </patternFill>
              </fill>
            </x14:dxf>
          </x14:cfRule>
          <xm:sqref>B19:C23</xm:sqref>
        </x14:conditionalFormatting>
        <x14:conditionalFormatting xmlns:xm="http://schemas.microsoft.com/office/excel/2006/main">
          <x14:cfRule type="expression" priority="4" id="{B7566FC7-A206-4DEC-AD4E-B53F4CBCDEEF}">
            <xm:f>'\Users\B048572\Desktop\Arbjedsmappe_ Afrap2021\[Bilag_3_obligatorisk_indtaegtsskema.jan_jun_Ekstra.xlsx]Liste'!#REF!=0</xm:f>
            <x14:dxf>
              <fill>
                <patternFill>
                  <bgColor rgb="FFFF5050"/>
                </patternFill>
              </fill>
            </x14:dxf>
          </x14:cfRule>
          <xm:sqref>B29:C44</xm:sqref>
        </x14:conditionalFormatting>
        <x14:conditionalFormatting xmlns:xm="http://schemas.microsoft.com/office/excel/2006/main">
          <x14:cfRule type="expression" priority="3" id="{69F698E6-C0B4-4EBB-98A8-502C08D81F34}">
            <xm:f>'\Users\B048572\Desktop\Arbjedsmappe_ Afrap2021\[Bilag_3_obligatorisk_indtaegtsskema.jan_jun_Ekstra.xlsx]Liste'!#REF!="løn"</xm:f>
            <x14:dxf>
              <fill>
                <patternFill>
                  <bgColor rgb="FFFF5050"/>
                </patternFill>
              </fill>
            </x14:dxf>
          </x14:cfRule>
          <xm:sqref>B29:C44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Liste!$N$10:$N$12</xm:f>
          </x14:formula1>
          <xm:sqref>D5:D10</xm:sqref>
        </x14:dataValidation>
        <x14:dataValidation type="list" allowBlank="1" showInputMessage="1" showErrorMessage="1">
          <x14:formula1>
            <xm:f>Liste!$C$3:$C$6</xm:f>
          </x14:formula1>
          <xm:sqref>E5:E6</xm:sqref>
        </x14:dataValidation>
        <x14:dataValidation type="list" allowBlank="1" showInputMessage="1" showErrorMessage="1">
          <x14:formula1>
            <xm:f>Liste!$K$3:$K$5</xm:f>
          </x14:formula1>
          <xm:sqref>C5:C10</xm:sqref>
        </x14:dataValidation>
        <x14:dataValidation type="list" allowBlank="1" showInputMessage="1" showErrorMessage="1">
          <x14:formula1>
            <xm:f>Liste!$N$17:$N$37</xm:f>
          </x14:formula1>
          <xm:sqref>C22:D22</xm:sqref>
        </x14:dataValidation>
        <x14:dataValidation type="list" allowBlank="1" showInputMessage="1" showErrorMessage="1">
          <x14:formula1>
            <xm:f>Liste!$C$12:$C$15</xm:f>
          </x14:formula1>
          <xm:sqref>E7:E10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56"/>
  <sheetViews>
    <sheetView workbookViewId="0">
      <selection activeCell="K56" sqref="K56"/>
    </sheetView>
  </sheetViews>
  <sheetFormatPr defaultRowHeight="15" x14ac:dyDescent="0.25"/>
  <cols>
    <col min="1" max="2" width="9.140625" style="7"/>
    <col min="3" max="3" width="18.7109375" style="7" customWidth="1"/>
    <col min="4" max="4" width="15.7109375" style="7" bestFit="1" customWidth="1"/>
    <col min="5" max="6" width="9.140625" style="7"/>
    <col min="7" max="7" width="30.42578125" style="7" customWidth="1"/>
    <col min="8" max="8" width="16" style="7" bestFit="1" customWidth="1"/>
    <col min="9" max="10" width="9.140625" style="7"/>
    <col min="11" max="11" width="25.42578125" style="7" customWidth="1"/>
    <col min="12" max="12" width="22.7109375" style="7" customWidth="1"/>
    <col min="13" max="13" width="9.140625" style="7"/>
    <col min="14" max="14" width="30.42578125" style="7" customWidth="1"/>
    <col min="15" max="16384" width="9.140625" style="7"/>
  </cols>
  <sheetData>
    <row r="2" spans="2:14" x14ac:dyDescent="0.25">
      <c r="B2" s="7" t="s">
        <v>0</v>
      </c>
      <c r="C2" s="7" t="s">
        <v>1</v>
      </c>
      <c r="F2" s="7" t="s">
        <v>0</v>
      </c>
      <c r="G2" s="7" t="s">
        <v>4</v>
      </c>
      <c r="J2" s="7" t="s">
        <v>0</v>
      </c>
      <c r="K2" s="7" t="s">
        <v>16</v>
      </c>
      <c r="M2" s="7" t="s">
        <v>0</v>
      </c>
      <c r="N2" s="7" t="s">
        <v>54</v>
      </c>
    </row>
    <row r="3" spans="2:14" x14ac:dyDescent="0.25">
      <c r="C3" s="7">
        <v>2020</v>
      </c>
      <c r="G3" s="7" t="s">
        <v>2</v>
      </c>
      <c r="K3" s="7" t="s">
        <v>17</v>
      </c>
      <c r="N3" s="7" t="s">
        <v>55</v>
      </c>
    </row>
    <row r="4" spans="2:14" x14ac:dyDescent="0.25">
      <c r="C4" s="7">
        <v>2019</v>
      </c>
      <c r="G4" s="7" t="s">
        <v>5</v>
      </c>
      <c r="K4" s="7" t="s">
        <v>18</v>
      </c>
      <c r="N4" s="7" t="s">
        <v>56</v>
      </c>
    </row>
    <row r="5" spans="2:14" x14ac:dyDescent="0.25">
      <c r="C5" s="7">
        <v>2018</v>
      </c>
      <c r="G5" s="7" t="s">
        <v>26</v>
      </c>
      <c r="K5" s="7" t="s">
        <v>19</v>
      </c>
      <c r="N5" s="7" t="s">
        <v>51</v>
      </c>
    </row>
    <row r="6" spans="2:14" x14ac:dyDescent="0.25">
      <c r="C6" s="7" t="s">
        <v>25</v>
      </c>
    </row>
    <row r="9" spans="2:14" x14ac:dyDescent="0.25">
      <c r="M9" s="7" t="s">
        <v>0</v>
      </c>
      <c r="N9" s="7" t="s">
        <v>77</v>
      </c>
    </row>
    <row r="10" spans="2:14" x14ac:dyDescent="0.25">
      <c r="N10" s="7" t="s">
        <v>84</v>
      </c>
    </row>
    <row r="11" spans="2:14" x14ac:dyDescent="0.25">
      <c r="B11" s="7" t="s">
        <v>23</v>
      </c>
      <c r="C11" s="7" t="s">
        <v>24</v>
      </c>
      <c r="N11" s="7" t="s">
        <v>78</v>
      </c>
    </row>
    <row r="12" spans="2:14" x14ac:dyDescent="0.25">
      <c r="C12" s="7">
        <v>2019</v>
      </c>
      <c r="N12" s="108" t="s">
        <v>26</v>
      </c>
    </row>
    <row r="13" spans="2:14" x14ac:dyDescent="0.25">
      <c r="C13" s="7">
        <v>2018</v>
      </c>
    </row>
    <row r="14" spans="2:14" x14ac:dyDescent="0.25">
      <c r="C14" s="7">
        <v>2017</v>
      </c>
    </row>
    <row r="15" spans="2:14" x14ac:dyDescent="0.25">
      <c r="C15" s="7" t="s">
        <v>25</v>
      </c>
    </row>
    <row r="16" spans="2:14" x14ac:dyDescent="0.25">
      <c r="M16" s="7" t="s">
        <v>80</v>
      </c>
      <c r="N16" s="7" t="s">
        <v>81</v>
      </c>
    </row>
    <row r="17" spans="2:14" x14ac:dyDescent="0.25">
      <c r="N17" s="7">
        <v>1</v>
      </c>
    </row>
    <row r="18" spans="2:14" x14ac:dyDescent="0.25">
      <c r="B18" s="7" t="s">
        <v>0</v>
      </c>
      <c r="C18" s="8" t="s">
        <v>28</v>
      </c>
      <c r="D18" s="8" t="s">
        <v>29</v>
      </c>
      <c r="F18" s="7" t="s">
        <v>0</v>
      </c>
      <c r="G18" s="8" t="s">
        <v>20</v>
      </c>
      <c r="H18" s="8" t="s">
        <v>22</v>
      </c>
      <c r="J18" s="7" t="s">
        <v>0</v>
      </c>
      <c r="K18" s="8" t="s">
        <v>27</v>
      </c>
      <c r="L18" s="8"/>
      <c r="N18" s="7">
        <v>2</v>
      </c>
    </row>
    <row r="19" spans="2:14" x14ac:dyDescent="0.25">
      <c r="C19" s="8" t="s">
        <v>13</v>
      </c>
      <c r="D19" s="8">
        <f>IF(AND(Afrapportering_Skema!D5="Referenceperiode",H19=1),1,IF(AND(H19=1,Afrapportering_Skema!D5="Sandsynliggjorte aftaler mv."),10,0))</f>
        <v>0</v>
      </c>
      <c r="G19" s="8" t="s">
        <v>13</v>
      </c>
      <c r="H19" s="8">
        <f>IF(Afrapportering_Skema!C5="Ja",1,0)</f>
        <v>0</v>
      </c>
      <c r="K19" s="8">
        <v>1</v>
      </c>
      <c r="L19" s="9">
        <f>IF(AND(Afrapportering_Skema!$D$64&gt;=30%,$H$34&gt;=23000),23000,IF(AND(Afrapportering_Skema!$D$64&gt;=30%,$H$34&lt;=23000),$H$34,0))</f>
        <v>0</v>
      </c>
      <c r="N19" s="7">
        <v>3</v>
      </c>
    </row>
    <row r="20" spans="2:14" x14ac:dyDescent="0.25">
      <c r="C20" s="8" t="s">
        <v>14</v>
      </c>
      <c r="D20" s="8">
        <f>IF(AND(Afrapportering_Skema!D6="Referenceperiode",H20=1),1,IF(AND(H20=1,Afrapportering_Skema!D6="Sandsynliggjorte aftaler mv."),10,0))</f>
        <v>0</v>
      </c>
      <c r="G20" s="8" t="s">
        <v>14</v>
      </c>
      <c r="H20" s="8">
        <f>IF(Afrapportering_Skema!C6="Ja",1,0)</f>
        <v>0</v>
      </c>
      <c r="K20" s="8">
        <v>2</v>
      </c>
      <c r="L20" s="9">
        <f>IF(AND(Afrapportering_Skema!$D$64&gt;=30%,$H$34&gt;=46000),46000,IF(AND(Afrapportering_Skema!$D$64&gt;=30%,$H$34&lt;=46000),$H$34,0))</f>
        <v>0</v>
      </c>
      <c r="N20" s="7">
        <v>4</v>
      </c>
    </row>
    <row r="21" spans="2:14" x14ac:dyDescent="0.25">
      <c r="C21" s="8" t="s">
        <v>15</v>
      </c>
      <c r="D21" s="8">
        <f>IF(AND(Afrapportering_Skema!D7="Referenceperiode",H21=1),1,IF(AND(H21=1,Afrapportering_Skema!D7="Sandsynliggjorte aftaler mv."),10,0))</f>
        <v>0</v>
      </c>
      <c r="G21" s="8" t="s">
        <v>15</v>
      </c>
      <c r="H21" s="8">
        <f>IF(Afrapportering_Skema!C7="Ja",1,0)</f>
        <v>0</v>
      </c>
      <c r="K21" s="8">
        <v>3</v>
      </c>
      <c r="L21" s="9">
        <f>IF(AND(Afrapportering_Skema!$D$64&gt;=30%,$H$34&gt;=69000),69000,IF(AND(Afrapportering_Skema!$D$64&gt;=30%,$H$34&lt;=69000),$H$34,0))</f>
        <v>0</v>
      </c>
      <c r="N21" s="7">
        <v>5</v>
      </c>
    </row>
    <row r="22" spans="2:14" x14ac:dyDescent="0.25">
      <c r="C22" s="8" t="s">
        <v>38</v>
      </c>
      <c r="D22" s="8">
        <f>IF(AND(Afrapportering_Skema!D8="Referenceperiode",H22=1),1,IF(AND(H22=1,Afrapportering_Skema!D8="Sandsynliggjorte aftaler mv."),10,0))</f>
        <v>0</v>
      </c>
      <c r="G22" s="8" t="s">
        <v>38</v>
      </c>
      <c r="H22" s="8">
        <f>IF(Afrapportering_Skema!C8="Ja",1,0)</f>
        <v>0</v>
      </c>
      <c r="K22" s="8">
        <v>4</v>
      </c>
      <c r="L22" s="9">
        <f>IF(AND(Afrapportering_Skema!$D$64&gt;=30%,$H$34&gt;=92000),92000,IF(AND(Afrapportering_Skema!$D$64&gt;=30%,$H$34&lt;=92000),$H$34,0))</f>
        <v>0</v>
      </c>
      <c r="N22" s="7">
        <v>6</v>
      </c>
    </row>
    <row r="23" spans="2:14" x14ac:dyDescent="0.25">
      <c r="C23" s="8" t="s">
        <v>39</v>
      </c>
      <c r="D23" s="8">
        <f>IF(AND(Afrapportering_Skema!D9="Referenceperiode",H23=1),1,IF(AND(H23=1,Afrapportering_Skema!D9="Sandsynliggjorte aftaler mv."),10,0))</f>
        <v>0</v>
      </c>
      <c r="G23" s="8" t="s">
        <v>39</v>
      </c>
      <c r="H23" s="8">
        <f>IF(Afrapportering_Skema!C9="Ja",1,0)</f>
        <v>0</v>
      </c>
      <c r="K23" s="8">
        <v>5</v>
      </c>
      <c r="L23" s="9">
        <f>IF(AND(Afrapportering_Skema!$D$64&gt;=30%,$H$34&gt;=115000),115000,IF(AND(Afrapportering_Skema!$D$64&gt;=30%,$H$34&lt;=115000),$H$34,0))</f>
        <v>0</v>
      </c>
      <c r="N23" s="7">
        <v>7</v>
      </c>
    </row>
    <row r="24" spans="2:14" x14ac:dyDescent="0.25">
      <c r="C24" s="8" t="s">
        <v>40</v>
      </c>
      <c r="D24" s="8">
        <f>IF(AND(Afrapportering_Skema!D10="Referenceperiode",H24=1),1,IF(AND(H24=1,Afrapportering_Skema!D10="Sandsynliggjorte aftaler mv."),10,0))</f>
        <v>0</v>
      </c>
      <c r="G24" s="8" t="s">
        <v>40</v>
      </c>
      <c r="H24" s="8">
        <f>IF(Afrapportering_Skema!C10="Ja",1,0)</f>
        <v>0</v>
      </c>
      <c r="K24" s="8">
        <v>6</v>
      </c>
      <c r="L24" s="9">
        <f>IF(AND(Afrapportering_Skema!$D$64&gt;=30%,$H$34&gt;=138000),138000,IF(AND(Afrapportering_Skema!$D$64&gt;=30%,$H$34&lt;=138000),$H$34,0))</f>
        <v>0</v>
      </c>
      <c r="N24" s="7">
        <v>8</v>
      </c>
    </row>
    <row r="25" spans="2:14" x14ac:dyDescent="0.25">
      <c r="C25" s="8" t="s">
        <v>31</v>
      </c>
      <c r="D25" s="8">
        <f>SUM(D19:D24)</f>
        <v>0</v>
      </c>
      <c r="G25" s="8" t="s">
        <v>21</v>
      </c>
      <c r="H25" s="8">
        <f>SUM(H19:H24)</f>
        <v>0</v>
      </c>
      <c r="N25" s="7">
        <v>9</v>
      </c>
    </row>
    <row r="26" spans="2:14" x14ac:dyDescent="0.25">
      <c r="C26" s="8" t="s">
        <v>43</v>
      </c>
      <c r="D26" s="8">
        <f>IF(OR(D25=10,D25=20,D25=30,D25=40,D25=50,D25=60),"Sand",IF(OR(D25=1,D25=2,D25=3,D25=4,D25=5,D25=6),"ref",IF(AND(D25&gt;10,D25&lt;60),"Kombi",0)))</f>
        <v>0</v>
      </c>
      <c r="N26" s="7">
        <v>10</v>
      </c>
    </row>
    <row r="27" spans="2:14" x14ac:dyDescent="0.25">
      <c r="G27" s="13" t="s">
        <v>42</v>
      </c>
      <c r="N27" s="7">
        <v>11</v>
      </c>
    </row>
    <row r="28" spans="2:14" x14ac:dyDescent="0.25">
      <c r="B28" s="7" t="s">
        <v>0</v>
      </c>
      <c r="C28" s="63" t="s">
        <v>32</v>
      </c>
      <c r="D28" s="8"/>
      <c r="N28" s="7">
        <v>12</v>
      </c>
    </row>
    <row r="29" spans="2:14" x14ac:dyDescent="0.25">
      <c r="C29" s="8" t="s">
        <v>13</v>
      </c>
      <c r="D29" s="8">
        <f>IF(AND(Afrapportering_Skema!C5="Ja",Afrapportering_Skema!D5="Vælg baggrund for ansøgning"),1,0)</f>
        <v>0</v>
      </c>
      <c r="F29" s="7" t="s">
        <v>0</v>
      </c>
      <c r="G29" s="8" t="s">
        <v>69</v>
      </c>
      <c r="H29" s="8"/>
      <c r="J29" s="7" t="s">
        <v>0</v>
      </c>
      <c r="K29" s="8" t="s">
        <v>96</v>
      </c>
      <c r="N29" s="7">
        <v>13</v>
      </c>
    </row>
    <row r="30" spans="2:14" x14ac:dyDescent="0.25">
      <c r="C30" s="8" t="s">
        <v>14</v>
      </c>
      <c r="D30" s="8">
        <f>IF(AND(Afrapportering_Skema!C6="Ja",Afrapportering_Skema!D6="Vælg baggrund for ansøgning"),1,0)</f>
        <v>0</v>
      </c>
      <c r="G30" s="8" t="s">
        <v>65</v>
      </c>
      <c r="H30" s="62">
        <f>IF(D26="ref",Afrapportering_Skema!C17,0)</f>
        <v>0</v>
      </c>
      <c r="K30" s="79">
        <f>IF(AND(Afrapportering_Skema!C69&gt;0,ISBLANK(Afrapportering_Skema!D69)),"Indtast modtagne dagpenge",Afrapportering_Skema!C69-Afrapportering_Skema!D69)</f>
        <v>0</v>
      </c>
      <c r="N30" s="7">
        <v>14</v>
      </c>
    </row>
    <row r="31" spans="2:14" x14ac:dyDescent="0.25">
      <c r="C31" s="8" t="s">
        <v>15</v>
      </c>
      <c r="D31" s="8">
        <f>IF(AND(Afrapportering_Skema!C7="Ja",Afrapportering_Skema!D7="Vælg baggrund for ansøgning"),1,0)</f>
        <v>0</v>
      </c>
      <c r="G31" s="8" t="s">
        <v>66</v>
      </c>
      <c r="H31" s="109">
        <f>IF(D26="Sand",Afrapportering_Skema!D59,0)</f>
        <v>0</v>
      </c>
      <c r="N31" s="7">
        <v>15</v>
      </c>
    </row>
    <row r="32" spans="2:14" x14ac:dyDescent="0.25">
      <c r="C32" s="8" t="s">
        <v>38</v>
      </c>
      <c r="D32" s="8">
        <f>IF(AND(Afrapportering_Skema!C8="Ja",Afrapportering_Skema!D8="Vælg baggrund for ansøgning"),1,0)</f>
        <v>0</v>
      </c>
      <c r="G32" s="8" t="s">
        <v>67</v>
      </c>
      <c r="H32" s="62">
        <f>IF(D26="Kombi",Afrapportering_Skema!C17+Afrapportering_Skema!D59,0)</f>
        <v>0</v>
      </c>
      <c r="N32" s="7">
        <v>16</v>
      </c>
    </row>
    <row r="33" spans="1:14" x14ac:dyDescent="0.25">
      <c r="C33" s="8" t="s">
        <v>39</v>
      </c>
      <c r="D33" s="8">
        <f>IF(AND(Afrapportering_Skema!C9="Ja",Afrapportering_Skema!D9="Vælg baggrund for ansøgning"),1,0)</f>
        <v>0</v>
      </c>
      <c r="G33" s="8"/>
      <c r="H33" s="8"/>
      <c r="N33" s="7">
        <v>17</v>
      </c>
    </row>
    <row r="34" spans="1:14" x14ac:dyDescent="0.25">
      <c r="C34" s="8" t="s">
        <v>40</v>
      </c>
      <c r="D34" s="8">
        <f>IF(AND(Afrapportering_Skema!C10="Ja",Afrapportering_Skema!D10="Vælg baggrund for ansøgning"),1,0)</f>
        <v>0</v>
      </c>
      <c r="G34" s="8" t="s">
        <v>68</v>
      </c>
      <c r="H34" s="9">
        <f>IF(AND(Liste!D25&gt;0,Liste!D25&lt;=6),H30*0.75,IF(OR(Liste!D25=10,Liste!D25=20,Liste!D25=30,Liste!D25=40,Liste!D25=50,Liste!D25=60),H31*0.75,H32*0.75))</f>
        <v>0</v>
      </c>
      <c r="N34" s="7">
        <v>18</v>
      </c>
    </row>
    <row r="35" spans="1:14" x14ac:dyDescent="0.25">
      <c r="C35" s="8" t="s">
        <v>30</v>
      </c>
      <c r="D35" s="8">
        <f>SUM(D29:D34)</f>
        <v>0</v>
      </c>
      <c r="N35" s="7">
        <v>19</v>
      </c>
    </row>
    <row r="36" spans="1:14" x14ac:dyDescent="0.25">
      <c r="N36" s="7">
        <v>20</v>
      </c>
    </row>
    <row r="37" spans="1:14" x14ac:dyDescent="0.25">
      <c r="A37" s="110"/>
      <c r="B37" s="110" t="s">
        <v>82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N37" s="7" t="s">
        <v>75</v>
      </c>
    </row>
    <row r="39" spans="1:14" x14ac:dyDescent="0.25">
      <c r="B39" s="7" t="s">
        <v>0</v>
      </c>
      <c r="C39" s="8" t="s">
        <v>85</v>
      </c>
      <c r="D39" s="8" t="s">
        <v>83</v>
      </c>
      <c r="F39" s="7" t="s">
        <v>0</v>
      </c>
      <c r="G39" s="8" t="s">
        <v>86</v>
      </c>
      <c r="H39" s="8" t="s">
        <v>22</v>
      </c>
      <c r="J39" s="7" t="s">
        <v>0</v>
      </c>
      <c r="K39" s="8" t="s">
        <v>87</v>
      </c>
      <c r="L39" s="8"/>
    </row>
    <row r="40" spans="1:14" x14ac:dyDescent="0.25">
      <c r="C40" s="8" t="s">
        <v>13</v>
      </c>
      <c r="D40" s="8">
        <f>IF(AND(H40=1,Afrapportering_Ekstra!D5=$N$10),1,IF(AND(H40=1,Afrapportering_Ekstra!D5=$N$11),10,0))</f>
        <v>0</v>
      </c>
      <c r="E40" s="7" t="s">
        <v>100</v>
      </c>
      <c r="G40" s="8" t="s">
        <v>13</v>
      </c>
      <c r="H40" s="8">
        <f>IF(Afrapportering_Ekstra!C5="Ja",1,0)</f>
        <v>0</v>
      </c>
      <c r="K40" s="8">
        <v>1</v>
      </c>
      <c r="L40" s="9">
        <f>IF(AND(Afrapportering_Ekstra!$D$49&gt;=30%,$H$54&gt;=23000),23000,IF(AND(Afrapportering_Ekstra!$D$49&gt;=30%,$H$54&lt;=23000),$H$54,0))</f>
        <v>0</v>
      </c>
    </row>
    <row r="41" spans="1:14" x14ac:dyDescent="0.25">
      <c r="C41" s="8" t="s">
        <v>14</v>
      </c>
      <c r="D41" s="8">
        <f>IF(AND(H41=1,Afrapportering_Ekstra!D6=$N$10),1,IF(AND(H41=1,Afrapportering_Ekstra!D6=$N$11),10,0))</f>
        <v>0</v>
      </c>
      <c r="G41" s="8" t="s">
        <v>14</v>
      </c>
      <c r="H41" s="8">
        <f>IF(Afrapportering_Ekstra!C6="Ja",1,0)</f>
        <v>0</v>
      </c>
      <c r="K41" s="8">
        <v>2</v>
      </c>
      <c r="L41" s="9">
        <f>IF(AND(Afrapportering_Ekstra!$D$49&gt;=30%,$H$54&gt;=46000),46000,IF(AND(Afrapportering_Ekstra!$D$49&gt;=30%,$H$54&lt;=46000),$H$54,0))</f>
        <v>0</v>
      </c>
    </row>
    <row r="42" spans="1:14" x14ac:dyDescent="0.25">
      <c r="C42" s="8" t="s">
        <v>15</v>
      </c>
      <c r="D42" s="8">
        <f>IF(AND(H42=1,Afrapportering_Ekstra!D7=$N$10),1,IF(AND(H42=1,Afrapportering_Ekstra!D7=$N$11),10,0))</f>
        <v>0</v>
      </c>
      <c r="G42" s="8" t="s">
        <v>15</v>
      </c>
      <c r="H42" s="8">
        <f>IF(Afrapportering_Ekstra!C7="Ja",1,0)</f>
        <v>0</v>
      </c>
      <c r="K42" s="8">
        <v>3</v>
      </c>
      <c r="L42" s="9">
        <f>IF(AND(Afrapportering_Ekstra!$D$49&gt;=30%,$H$54&gt;=69000),69000,IF(AND(Afrapportering_Ekstra!$D$49&gt;=30%,$H$54&lt;=69000),$H$54,0))</f>
        <v>0</v>
      </c>
    </row>
    <row r="43" spans="1:14" x14ac:dyDescent="0.25">
      <c r="C43" s="8" t="s">
        <v>38</v>
      </c>
      <c r="D43" s="8">
        <f>IF(AND(H43=1,Afrapportering_Ekstra!D8=$N$10),1,IF(AND(H43=1,Afrapportering_Ekstra!D8=$N$11),10,0))</f>
        <v>0</v>
      </c>
      <c r="G43" s="8" t="s">
        <v>38</v>
      </c>
      <c r="H43" s="8">
        <f>IF(Afrapportering_Ekstra!C8="Ja",1,0)</f>
        <v>0</v>
      </c>
      <c r="K43" s="8">
        <v>4</v>
      </c>
      <c r="L43" s="9">
        <f>IF(AND(Afrapportering_Ekstra!$D$49&gt;=30%,$H$54&gt;=92000),92000,IF(AND(Afrapportering_Ekstra!$D$49&gt;=30%,$H$54&lt;=92000),$H$54,0))</f>
        <v>0</v>
      </c>
    </row>
    <row r="44" spans="1:14" x14ac:dyDescent="0.25">
      <c r="C44" s="8" t="s">
        <v>39</v>
      </c>
      <c r="D44" s="8">
        <f>IF(AND(H44=1,Afrapportering_Ekstra!D9=$N$10),1,IF(AND(H44=1,Afrapportering_Ekstra!D9=$N$11),10,0))</f>
        <v>0</v>
      </c>
      <c r="G44" s="8" t="s">
        <v>39</v>
      </c>
      <c r="H44" s="8">
        <f>IF(Afrapportering_Ekstra!C9="Ja",1,0)</f>
        <v>0</v>
      </c>
      <c r="K44" s="8">
        <v>5</v>
      </c>
      <c r="L44" s="9">
        <f>IF(AND(Afrapportering_Ekstra!$D$49&gt;=30%,$H$54&gt;=115000),115000,IF(AND(Afrapportering_Ekstra!$D$49&gt;=30%,$H$54&lt;=115000),$H$54,0))</f>
        <v>0</v>
      </c>
    </row>
    <row r="45" spans="1:14" x14ac:dyDescent="0.25">
      <c r="C45" s="8" t="s">
        <v>40</v>
      </c>
      <c r="D45" s="8">
        <f>IF(AND(H45=1,Afrapportering_Ekstra!D10=$N$10),1,IF(AND(H45=1,Afrapportering_Ekstra!D10=$N$11),10,0))</f>
        <v>0</v>
      </c>
      <c r="G45" s="8" t="s">
        <v>40</v>
      </c>
      <c r="H45" s="8">
        <f>IF(Afrapportering_Ekstra!C10="Ja",1,0)</f>
        <v>0</v>
      </c>
      <c r="K45" s="8">
        <v>6</v>
      </c>
      <c r="L45" s="9">
        <f>IF(AND(Afrapportering_Ekstra!$D$49&gt;=30%,$H$54&gt;=138000),138000,IF(AND(Afrapportering_Ekstra!$D$49&gt;=30%,$H$54&lt;=138000),$H$54,0))</f>
        <v>0</v>
      </c>
    </row>
    <row r="46" spans="1:14" x14ac:dyDescent="0.25">
      <c r="C46" s="8" t="s">
        <v>31</v>
      </c>
      <c r="D46" s="8">
        <f>SUM(D40:D45)</f>
        <v>0</v>
      </c>
      <c r="G46" s="8" t="s">
        <v>21</v>
      </c>
      <c r="H46" s="8">
        <f>SUM(H40:H45)</f>
        <v>0</v>
      </c>
    </row>
    <row r="47" spans="1:14" x14ac:dyDescent="0.25">
      <c r="C47" s="8" t="s">
        <v>43</v>
      </c>
      <c r="D47" s="8">
        <f>IF(OR(D46=10,D46=20,D46=30,D46=40,D46=50,D46=60),"aftaler",IF(OR(D46=1,D46=2,D46=3,D46=4,D46=5,D46=6),"løn",IF(AND(D46&gt;10,D46&lt;60),"eKombi",0)))</f>
        <v>0</v>
      </c>
    </row>
    <row r="49" spans="2:11" x14ac:dyDescent="0.25">
      <c r="B49" s="7" t="s">
        <v>0</v>
      </c>
      <c r="C49" s="63" t="s">
        <v>88</v>
      </c>
      <c r="D49" s="8"/>
      <c r="F49" s="7" t="s">
        <v>0</v>
      </c>
      <c r="G49" s="8" t="s">
        <v>89</v>
      </c>
      <c r="H49" s="8"/>
      <c r="J49" s="7" t="s">
        <v>0</v>
      </c>
      <c r="K49" s="8" t="s">
        <v>97</v>
      </c>
    </row>
    <row r="50" spans="2:11" x14ac:dyDescent="0.25">
      <c r="C50" s="8" t="s">
        <v>13</v>
      </c>
      <c r="D50" s="8">
        <f>IF(AND(Afrapportering_Ekstra!C5="Ja",Afrapportering_Ekstra!D5="Vælg baggrund for ansøgning"),1,0)</f>
        <v>0</v>
      </c>
      <c r="G50" s="8" t="s">
        <v>65</v>
      </c>
      <c r="H50" s="71">
        <f>IF(H46&gt;0,Afrapportering_Ekstra!C17,0)</f>
        <v>0</v>
      </c>
      <c r="K50" s="79">
        <f>IF(AND(Afrapportering_Ekstra!C54&gt;0,ISBLANK(Afrapportering_Ekstra!D54)),"Indtast modtagne dagpenge",Afrapportering_Ekstra!C54-Afrapportering_Ekstra!D54)</f>
        <v>0</v>
      </c>
    </row>
    <row r="51" spans="2:11" x14ac:dyDescent="0.25">
      <c r="C51" s="8" t="s">
        <v>14</v>
      </c>
      <c r="D51" s="8">
        <f>IF(AND(Afrapportering_Ekstra!C6="Ja",Afrapportering_Ekstra!D6="Vælg baggrund for ansøgning"),1,0)</f>
        <v>0</v>
      </c>
      <c r="G51" s="8" t="s">
        <v>91</v>
      </c>
      <c r="H51" s="109">
        <f>IF(OR(D47="løn",D47="eKombi"),Afrapportering_Ekstra!D23,0)</f>
        <v>0</v>
      </c>
    </row>
    <row r="52" spans="2:11" x14ac:dyDescent="0.25">
      <c r="C52" s="8" t="s">
        <v>15</v>
      </c>
      <c r="D52" s="8">
        <f>IF(AND(Afrapportering_Ekstra!C7="Ja",Afrapportering_Ekstra!D7="Vælg baggrund for ansøgning"),1,0)</f>
        <v>0</v>
      </c>
      <c r="G52" s="8" t="s">
        <v>90</v>
      </c>
      <c r="H52" s="62">
        <f>IF(OR(D47="aftaler",D47="eKombi"),Afrapportering_Ekstra!D44,0)</f>
        <v>0</v>
      </c>
    </row>
    <row r="53" spans="2:11" x14ac:dyDescent="0.25">
      <c r="C53" s="8" t="s">
        <v>38</v>
      </c>
      <c r="D53" s="8">
        <f>IF(AND(Afrapportering_Ekstra!C8="Ja",Afrapportering_Ekstra!D8="Vælg baggrund for ansøgning"),1,0)</f>
        <v>0</v>
      </c>
      <c r="G53" s="8" t="s">
        <v>95</v>
      </c>
      <c r="H53" s="9">
        <f>IF(D47="løn",H50+H51,IF(D47="aftaler",H50+H52,IF(D47="eKombi",H50+H51+H52,0)))</f>
        <v>0</v>
      </c>
    </row>
    <row r="54" spans="2:11" x14ac:dyDescent="0.25">
      <c r="C54" s="8" t="s">
        <v>39</v>
      </c>
      <c r="D54" s="8">
        <f>IF(AND(Afrapportering_Ekstra!C9="Ja",Afrapportering_Ekstra!D9="Vælg baggrund for ansøgning"),1,0)</f>
        <v>0</v>
      </c>
      <c r="G54" s="8" t="s">
        <v>68</v>
      </c>
      <c r="H54" s="9">
        <f>H53*0.75</f>
        <v>0</v>
      </c>
    </row>
    <row r="55" spans="2:11" x14ac:dyDescent="0.25">
      <c r="C55" s="8" t="s">
        <v>40</v>
      </c>
      <c r="D55" s="8">
        <f>IF(AND(Afrapportering_Ekstra!C10="Ja",Afrapportering_Ekstra!D10="Vælg baggrund for ansøgning"),1,0)</f>
        <v>0</v>
      </c>
    </row>
    <row r="56" spans="2:11" x14ac:dyDescent="0.25">
      <c r="C56" s="8" t="s">
        <v>30</v>
      </c>
      <c r="D56" s="8">
        <f>SUM(D50:D55)</f>
        <v>0</v>
      </c>
    </row>
  </sheetData>
  <sheetProtection algorithmName="SHA-512" hashValue="FEjQ9VAG+1AfqHgDRQeAZYgQqQKbjY/GLwC/RKDTXDwmIuh3Z4k+ZShuAKNohyv42HcdrfB9qXUO78yKG+9itg==" saltValue="pZOZp6ek/sCblwIlRPGbrQ==" spinCount="100000" sheet="1" selectLockedCells="1" selectUnlockedCells="1"/>
  <dataValidations disablePrompts="1" count="1">
    <dataValidation type="list" allowBlank="1" showInputMessage="1" showErrorMessage="1" sqref="N12">
      <formula1>$G$3:$G$5</formula1>
    </dataValidation>
  </dataValidations>
  <pageMargins left="0.7" right="0.7" top="0.75" bottom="0.75" header="0.3" footer="0.3"/>
  <pageSetup paperSize="9" orientation="portrait" r:id="rId1"/>
  <legacy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Afrapportering_Skema</vt:lpstr>
      <vt:lpstr>Afrapportering_Ekstra</vt:lpstr>
      <vt:lpstr>Liste</vt:lpstr>
      <vt:lpstr>Afrapportering_Skema!Udskriftsområde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Lyngsø</dc:creator>
  <cp:lastModifiedBy>Torben Lyngsø</cp:lastModifiedBy>
  <cp:lastPrinted>2021-05-12T11:16:21Z</cp:lastPrinted>
  <dcterms:created xsi:type="dcterms:W3CDTF">2020-12-09T11:12:08Z</dcterms:created>
  <dcterms:modified xsi:type="dcterms:W3CDTF">2022-05-10T14:13:24Z</dcterms:modified>
</cp:coreProperties>
</file>