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Midlertidig kunststøtteordning\Kunststøtte 2022\Indtægtsskema\"/>
    </mc:Choice>
  </mc:AlternateContent>
  <bookViews>
    <workbookView xWindow="0" yWindow="0" windowWidth="28800" windowHeight="11700"/>
  </bookViews>
  <sheets>
    <sheet name="Skema" sheetId="1" r:id="rId1"/>
    <sheet name="Liste" sheetId="2" state="hidden" r:id="rId2"/>
    <sheet name="Matrix" sheetId="3" state="hidden" r:id="rId3"/>
  </sheets>
  <definedNames>
    <definedName name="_xlnm.Print_Area" localSheetId="0">Skema!$B$2:$E$68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" l="1"/>
  <c r="L32" i="2"/>
  <c r="L30" i="2"/>
  <c r="L33" i="2" l="1"/>
  <c r="C34" i="1" l="1"/>
  <c r="D3" i="3" l="1"/>
  <c r="E3" i="3"/>
  <c r="F3" i="3"/>
  <c r="D31" i="2"/>
  <c r="H21" i="2"/>
  <c r="D21" i="2"/>
  <c r="C58" i="1"/>
  <c r="C59" i="1"/>
  <c r="C57" i="1"/>
  <c r="C44" i="1"/>
  <c r="C54" i="1"/>
  <c r="C56" i="1" l="1"/>
  <c r="D5" i="3"/>
  <c r="D7" i="3" s="1"/>
  <c r="C61" i="1"/>
  <c r="D20" i="2" l="1"/>
  <c r="C21" i="1"/>
  <c r="C60" i="1" s="1"/>
  <c r="D19" i="2"/>
  <c r="D25" i="2" l="1"/>
  <c r="D26" i="2" s="1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C62" i="1" l="1"/>
  <c r="D30" i="2"/>
  <c r="D29" i="2"/>
  <c r="H20" i="2"/>
  <c r="H19" i="2"/>
  <c r="H30" i="2" l="1"/>
  <c r="H31" i="2"/>
  <c r="E19" i="3"/>
  <c r="E15" i="3"/>
  <c r="E18" i="3"/>
  <c r="E14" i="3"/>
  <c r="E17" i="3"/>
  <c r="E20" i="3"/>
  <c r="E16" i="3"/>
  <c r="E13" i="3"/>
  <c r="E9" i="3"/>
  <c r="E12" i="3"/>
  <c r="E10" i="3"/>
  <c r="E11" i="3"/>
  <c r="C66" i="1"/>
  <c r="H29" i="2"/>
  <c r="H25" i="2"/>
  <c r="D35" i="2"/>
  <c r="G7" i="3" l="1"/>
  <c r="C63" i="1"/>
  <c r="C64" i="1" s="1"/>
  <c r="L21" i="2" s="1"/>
  <c r="L19" i="2" l="1"/>
  <c r="L20" i="2"/>
  <c r="C67" i="1" l="1"/>
  <c r="C68" i="1" s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Referenceår til ansøgninger fra marts og frem.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Kodemodul:
1= referenceperiode
10 = sandsynliggørelse
SUM 1-6 = løn (HVIS.ELLER1)
SUM 10-60 = hon (HVIS.ELLER2)
Hvis fejl --&gt; Ikke hel 10'er mellem 10-60
Kombinationaer (6 mdr)
SUM 51 = 5 x sand 1 x ref
SUM 42 = 4 x sand 2 x ref
SUM 33 = 3x sand 3 x ref
SUM 24 = 2 x sand 4 x ref
SUM 15 = 1x sand 5 x ref
Kombinationer (5 mdr)
SUM 41 = 4 x sand 1 x ref 
SUM 32 = 3 x sand 2 x ref
SUM 23= 2 x sand 3 x ref
SUM 14 = 1 x sand 4 x ref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Torben Lyngsø:
SUM = 1 --&gt; 1 måned
SUM = 2 --&gt; 2 måneder
Sum = 3 --&gt; 3 måneder
Sum = 4 --&gt; 4 måneder
Sum = 5 --&gt; 5 måneder
Sum = 6 --&gt; 6 måneder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Beregningsmodul som indstiller maks kompensation alt efter indtastede svar i beregningsmodul-periode.
Maks 23.000 kr. pr måned.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Torben Lyngsø:
</t>
        </r>
        <r>
          <rPr>
            <sz val="9"/>
            <color indexed="81"/>
            <rFont val="Tahoma"/>
            <family val="2"/>
          </rPr>
          <t xml:space="preserve">Modul til at kode ikke udfyldte felter i ansøgningsinformation.
Ja + ikke valgt = 1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Til beregning af procentvist tab</t>
        </r>
      </text>
    </comment>
  </commentList>
</comments>
</file>

<file path=xl/sharedStrings.xml><?xml version="1.0" encoding="utf-8"?>
<sst xmlns="http://schemas.openxmlformats.org/spreadsheetml/2006/main" count="145" uniqueCount="104">
  <si>
    <t xml:space="preserve">Du er berettiget til at modtage støtte </t>
  </si>
  <si>
    <t>note</t>
  </si>
  <si>
    <t>Referenceår</t>
  </si>
  <si>
    <t>Referenceperiode</t>
  </si>
  <si>
    <t>Reference eller Sandsynliggjorte tab</t>
  </si>
  <si>
    <t>Oplysninger om ansøgning</t>
  </si>
  <si>
    <t>Tabt indtægt på baggrund af referenceperiode</t>
  </si>
  <si>
    <t>Procentvis tab for sandsynliggjorte tabte aftaler mv.</t>
  </si>
  <si>
    <t>Angiv beløbet for din tabte indtægt</t>
  </si>
  <si>
    <t>Angiv din tabte indtægt</t>
  </si>
  <si>
    <t>Januar</t>
  </si>
  <si>
    <t>Februar</t>
  </si>
  <si>
    <t>Ja/Nej</t>
  </si>
  <si>
    <t>Ja</t>
  </si>
  <si>
    <t>Nej</t>
  </si>
  <si>
    <t>Vælg svar fra liste</t>
  </si>
  <si>
    <t>Beregningsmodul-periode</t>
  </si>
  <si>
    <t>Periode i måneder</t>
  </si>
  <si>
    <t>1=ja 0=nej</t>
  </si>
  <si>
    <t xml:space="preserve">note </t>
  </si>
  <si>
    <t>Referenceår (2019)</t>
  </si>
  <si>
    <t>Vælg referenceår</t>
  </si>
  <si>
    <t>Baggrund for ansøgning</t>
  </si>
  <si>
    <t>Vælg baggrund for ansøgning</t>
  </si>
  <si>
    <t>Ansøger du kompensationsperioden?</t>
  </si>
  <si>
    <t>Beregningsmodul-maks.beløb</t>
  </si>
  <si>
    <t>1 måned</t>
  </si>
  <si>
    <t>2 måneder</t>
  </si>
  <si>
    <t>3 måneder</t>
  </si>
  <si>
    <t>Kodemodul</t>
  </si>
  <si>
    <t>Kodesum</t>
  </si>
  <si>
    <t>Du kan maks. få udbetalt 23.000 kr. for pr. måned.</t>
  </si>
  <si>
    <t xml:space="preserve">Kodesum </t>
  </si>
  <si>
    <t>Kodemodul.vælg</t>
  </si>
  <si>
    <t/>
  </si>
  <si>
    <t xml:space="preserve">Output </t>
  </si>
  <si>
    <t>Ekstraordinær lønstigning i forhold til referenceperiode</t>
  </si>
  <si>
    <t>Angiv gennemsnitligt honorar for lignende aftaler mv. i referenceperiode</t>
  </si>
  <si>
    <t>Angiv honorar for lignende aftaler mv. i kompensationsperioden</t>
  </si>
  <si>
    <t>Angiv antal dokumenterede aftaler i referenceperioden</t>
  </si>
  <si>
    <t>Beregnet tabt indtægt på ekstraordinær lønstigning</t>
  </si>
  <si>
    <t>Aftaler</t>
  </si>
  <si>
    <t>Vælg antal</t>
  </si>
  <si>
    <t>Lønstigning</t>
  </si>
  <si>
    <t>Ekstraordinære aftaler</t>
  </si>
  <si>
    <t>1=løn 10= hon</t>
  </si>
  <si>
    <t>Bilag 3. Obligatorisk indtægtsskema for Ekstraordinære indtægter</t>
  </si>
  <si>
    <t>Kompensation for 1. december til og med 31. december 2021</t>
  </si>
  <si>
    <t>Dec</t>
  </si>
  <si>
    <t xml:space="preserve">Din støttebevilling udgør 90% af din tabte indtægt                         </t>
  </si>
  <si>
    <t>Angiv eventuelle supplerende dagpenge for perioden du har valgt at ansøge i:</t>
  </si>
  <si>
    <t>Beregningsmodul - procent</t>
  </si>
  <si>
    <t>Aflyste kontrakter, aftaler mv. i perioden 1. december - 31.december 2021</t>
  </si>
  <si>
    <t>Tabt indtægt i periode 1. december - 31. december 2021</t>
  </si>
  <si>
    <t xml:space="preserve">Tabt indtægt på baggrund af ekstraordinære kontrakter, aftaler mv. </t>
  </si>
  <si>
    <t>Tabt indtægt på baggrund af ekstraordinær lønstigning</t>
  </si>
  <si>
    <r>
      <t xml:space="preserve">Angiv det beløb du allerede har tjent, samt det du forventer at tjene på kunstnerisk virke fra 1. - 31. </t>
    </r>
    <r>
      <rPr>
        <u/>
        <sz val="11"/>
        <color theme="1"/>
        <rFont val="Calibri"/>
        <family val="2"/>
        <scheme val="minor"/>
      </rPr>
      <t xml:space="preserve">december 2021. </t>
    </r>
    <r>
      <rPr>
        <sz val="11"/>
        <color theme="1"/>
        <rFont val="Calibri"/>
        <family val="2"/>
        <scheme val="minor"/>
      </rPr>
      <t>Feltet udfyldes kun hvis du søger kompensation i perioden.</t>
    </r>
  </si>
  <si>
    <r>
      <t xml:space="preserve">Angiv indtægt for kunstnerisk virke fra </t>
    </r>
    <r>
      <rPr>
        <u/>
        <sz val="11"/>
        <color theme="1"/>
        <rFont val="Calibri"/>
        <family val="2"/>
        <scheme val="minor"/>
      </rPr>
      <t xml:space="preserve">1. - 31. december </t>
    </r>
    <r>
      <rPr>
        <sz val="11"/>
        <color theme="1"/>
        <rFont val="Calibri"/>
        <family val="2"/>
        <scheme val="minor"/>
      </rPr>
      <t>i det valgte referenceår</t>
    </r>
  </si>
  <si>
    <t xml:space="preserve">Ekstraordinære aftaler mv. </t>
  </si>
  <si>
    <t>Samlet tabt indtægt ved kombination</t>
  </si>
  <si>
    <t>Ekstraordniære</t>
  </si>
  <si>
    <t>Kompensation for 1. januar til og med 31. januar 2022</t>
  </si>
  <si>
    <t>Kompensation for 1. februar til og med 28. februar 2022</t>
  </si>
  <si>
    <r>
      <t xml:space="preserve">Angiv det beløb du allerede har tjent, samt det du forventer at tjene på kunstnerisk virke fra </t>
    </r>
    <r>
      <rPr>
        <u/>
        <sz val="11"/>
        <color theme="1"/>
        <rFont val="Calibri"/>
        <family val="2"/>
        <scheme val="minor"/>
      </rPr>
      <t xml:space="preserve">1. - 31. januar 2022. </t>
    </r>
    <r>
      <rPr>
        <sz val="11"/>
        <color theme="1"/>
        <rFont val="Calibri"/>
        <family val="2"/>
        <scheme val="minor"/>
      </rPr>
      <t>Feltet udfyldes kun hvis du søger kompensation i perioden.</t>
    </r>
  </si>
  <si>
    <r>
      <t xml:space="preserve">Angiv det beløb du allerede har tjent, samt det du forventer at tjene på kunstnerisk virke fra </t>
    </r>
    <r>
      <rPr>
        <u/>
        <sz val="11"/>
        <color theme="1"/>
        <rFont val="Calibri"/>
        <family val="2"/>
        <scheme val="minor"/>
      </rPr>
      <t xml:space="preserve">1. - 28. februar 2022. </t>
    </r>
    <r>
      <rPr>
        <sz val="11"/>
        <color theme="1"/>
        <rFont val="Calibri"/>
        <family val="2"/>
        <scheme val="minor"/>
      </rPr>
      <t>Feltet udfyldes kun hvis du søger kompensation i perioden.</t>
    </r>
  </si>
  <si>
    <r>
      <t xml:space="preserve">Angiv indtægt for kunstnerisk virke fra </t>
    </r>
    <r>
      <rPr>
        <u/>
        <sz val="11"/>
        <color theme="1"/>
        <rFont val="Calibri"/>
        <family val="2"/>
        <scheme val="minor"/>
      </rPr>
      <t>1. februar - 28. februar</t>
    </r>
    <r>
      <rPr>
        <sz val="11"/>
        <color theme="1"/>
        <rFont val="Calibri"/>
        <family val="2"/>
        <scheme val="minor"/>
      </rPr>
      <t xml:space="preserve"> i det valgte referenceår</t>
    </r>
  </si>
  <si>
    <r>
      <t xml:space="preserve">Angiv indtægt for kunstnerisk virke fra </t>
    </r>
    <r>
      <rPr>
        <u/>
        <sz val="11"/>
        <color theme="1"/>
        <rFont val="Calibri"/>
        <family val="2"/>
        <scheme val="minor"/>
      </rPr>
      <t>1. januar - 31. januar</t>
    </r>
    <r>
      <rPr>
        <sz val="11"/>
        <color theme="1"/>
        <rFont val="Calibri"/>
        <family val="2"/>
        <scheme val="minor"/>
      </rPr>
      <t xml:space="preserve"> i det valgte referenceår</t>
    </r>
  </si>
  <si>
    <t>Tabt indtægt i perioden 1. januar - 31. januar 2022</t>
  </si>
  <si>
    <t>Tabt indtægt i perioden 1. februar - 28. februar 2022</t>
  </si>
  <si>
    <t>Tabt indtægt på baggrund af referenceperiode december 2021</t>
  </si>
  <si>
    <t>Tabt indtægt på baggrund af referenceperiode januar 2022</t>
  </si>
  <si>
    <t>skjul</t>
  </si>
  <si>
    <t>Tabt indtægt på baggrund af referenceperiode februar 2022</t>
  </si>
  <si>
    <t>IR</t>
  </si>
  <si>
    <t xml:space="preserve">Jan </t>
  </si>
  <si>
    <t>Jan</t>
  </si>
  <si>
    <t>December</t>
  </si>
  <si>
    <t>Kombinationsnøgle</t>
  </si>
  <si>
    <t>Testopslag</t>
  </si>
  <si>
    <t>hon-0-løn</t>
  </si>
  <si>
    <t>løn-hon-0</t>
  </si>
  <si>
    <t>0-løn-hon</t>
  </si>
  <si>
    <t>0-hon-løn</t>
  </si>
  <si>
    <t>hon-løn-0</t>
  </si>
  <si>
    <t>løn-0-hon</t>
  </si>
  <si>
    <t>hon-hon-løn</t>
  </si>
  <si>
    <t>løn-hon-hon</t>
  </si>
  <si>
    <t>hon-løn-hon</t>
  </si>
  <si>
    <t>løn-løn-hon</t>
  </si>
  <si>
    <t>hon-løn-løn</t>
  </si>
  <si>
    <t>løn-hon-løn</t>
  </si>
  <si>
    <t>Opslag %</t>
  </si>
  <si>
    <t>Referenceindtægt m.lås</t>
  </si>
  <si>
    <t>dec</t>
  </si>
  <si>
    <t>jan</t>
  </si>
  <si>
    <t>feb</t>
  </si>
  <si>
    <t>SUM</t>
  </si>
  <si>
    <t>Kombination</t>
  </si>
  <si>
    <t>Test nr.</t>
  </si>
  <si>
    <t>Procentberegner</t>
  </si>
  <si>
    <t>Anvendes ikke</t>
  </si>
  <si>
    <t>Aflyste kontrakter, aftaler mv. i perioden 1. januar - 31. januar 2022</t>
  </si>
  <si>
    <t>Aflyste kontrakter, aftaler mv. i perioden 1. februar - 28. februar 2022</t>
  </si>
  <si>
    <t>Din støttebevilling fratrukket eventuel supplerende dagpenge i den valgte periode.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</si>
</sst>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44" fontId="0" fillId="0" borderId="0" xfId="0" applyNumberFormat="1"/>
    <xf numFmtId="44" fontId="0" fillId="5" borderId="0" xfId="1" applyFont="1" applyFill="1" applyBorder="1"/>
    <xf numFmtId="0" fontId="5" fillId="4" borderId="1" xfId="0" applyFont="1" applyFill="1" applyBorder="1" applyAlignment="1" applyProtection="1">
      <alignment vertical="center" wrapText="1"/>
    </xf>
    <xf numFmtId="44" fontId="0" fillId="4" borderId="1" xfId="1" applyFont="1" applyFill="1" applyBorder="1"/>
    <xf numFmtId="0" fontId="0" fillId="0" borderId="1" xfId="0" applyBorder="1" applyAlignment="1">
      <alignment wrapText="1"/>
    </xf>
    <xf numFmtId="0" fontId="0" fillId="7" borderId="1" xfId="0" applyFill="1" applyBorder="1"/>
    <xf numFmtId="44" fontId="0" fillId="7" borderId="1" xfId="0" applyNumberFormat="1" applyFill="1" applyBorder="1"/>
    <xf numFmtId="10" fontId="0" fillId="7" borderId="1" xfId="2" applyNumberFormat="1" applyFont="1" applyFill="1" applyBorder="1"/>
    <xf numFmtId="0" fontId="2" fillId="7" borderId="1" xfId="0" applyFont="1" applyFill="1" applyBorder="1" applyAlignment="1">
      <alignment horizontal="right"/>
    </xf>
    <xf numFmtId="44" fontId="0" fillId="7" borderId="1" xfId="0" applyNumberFormat="1" applyFill="1" applyBorder="1" applyAlignment="1">
      <alignment horizontal="right"/>
    </xf>
    <xf numFmtId="44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64" fontId="5" fillId="6" borderId="4" xfId="1" applyNumberFormat="1" applyFont="1" applyFill="1" applyBorder="1" applyAlignment="1" applyProtection="1">
      <alignment wrapText="1"/>
    </xf>
    <xf numFmtId="44" fontId="0" fillId="0" borderId="4" xfId="1" applyFont="1" applyBorder="1" applyProtection="1">
      <protection locked="0"/>
    </xf>
    <xf numFmtId="0" fontId="0" fillId="0" borderId="0" xfId="0" applyProtection="1">
      <protection locked="0"/>
    </xf>
    <xf numFmtId="44" fontId="2" fillId="4" borderId="1" xfId="1" applyFont="1" applyFill="1" applyBorder="1"/>
    <xf numFmtId="10" fontId="0" fillId="0" borderId="0" xfId="2" applyNumberFormat="1" applyFont="1"/>
    <xf numFmtId="0" fontId="0" fillId="6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0" xfId="0" applyBorder="1"/>
    <xf numFmtId="164" fontId="5" fillId="4" borderId="1" xfId="1" applyNumberFormat="1" applyFont="1" applyFill="1" applyBorder="1" applyAlignment="1" applyProtection="1">
      <alignment wrapText="1"/>
    </xf>
    <xf numFmtId="44" fontId="1" fillId="4" borderId="1" xfId="1" applyFont="1" applyFill="1" applyBorder="1"/>
    <xf numFmtId="0" fontId="2" fillId="0" borderId="1" xfId="0" applyFont="1" applyBorder="1" applyAlignment="1">
      <alignment horizontal="right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44" fontId="0" fillId="2" borderId="1" xfId="1" applyFont="1" applyFill="1" applyBorder="1" applyProtection="1">
      <protection hidden="1"/>
    </xf>
    <xf numFmtId="16" fontId="0" fillId="0" borderId="0" xfId="0" applyNumberFormat="1" applyProtection="1">
      <protection hidden="1"/>
    </xf>
    <xf numFmtId="0" fontId="0" fillId="0" borderId="5" xfId="0" applyBorder="1" applyAlignment="1">
      <alignment wrapText="1"/>
    </xf>
    <xf numFmtId="44" fontId="1" fillId="0" borderId="5" xfId="1" applyFont="1" applyBorder="1" applyProtection="1">
      <protection locked="0"/>
    </xf>
    <xf numFmtId="0" fontId="0" fillId="0" borderId="0" xfId="0" quotePrefix="1" applyProtection="1">
      <protection hidden="1"/>
    </xf>
    <xf numFmtId="0" fontId="2" fillId="0" borderId="1" xfId="0" applyFont="1" applyBorder="1"/>
    <xf numFmtId="0" fontId="0" fillId="0" borderId="1" xfId="1" applyNumberFormat="1" applyFont="1" applyBorder="1" applyAlignment="1" applyProtection="1">
      <alignment horizontal="right"/>
      <protection locked="0"/>
    </xf>
    <xf numFmtId="44" fontId="0" fillId="7" borderId="1" xfId="1" applyFont="1" applyFill="1" applyBorder="1"/>
    <xf numFmtId="0" fontId="0" fillId="7" borderId="1" xfId="0" applyFill="1" applyBorder="1" applyAlignment="1">
      <alignment wrapText="1"/>
    </xf>
    <xf numFmtId="0" fontId="5" fillId="7" borderId="1" xfId="0" applyFont="1" applyFill="1" applyBorder="1" applyProtection="1">
      <protection hidden="1"/>
    </xf>
    <xf numFmtId="44" fontId="1" fillId="0" borderId="7" xfId="1" applyFont="1" applyBorder="1" applyProtection="1">
      <protection locked="0"/>
    </xf>
    <xf numFmtId="44" fontId="0" fillId="0" borderId="1" xfId="1" applyFont="1" applyBorder="1" applyProtection="1"/>
    <xf numFmtId="10" fontId="5" fillId="7" borderId="1" xfId="2" applyNumberFormat="1" applyFont="1" applyFill="1" applyBorder="1" applyProtection="1">
      <protection hidden="1"/>
    </xf>
    <xf numFmtId="0" fontId="0" fillId="5" borderId="8" xfId="0" applyFill="1" applyBorder="1"/>
    <xf numFmtId="44" fontId="0" fillId="7" borderId="1" xfId="1" applyFont="1" applyFill="1" applyBorder="1" applyProtection="1"/>
    <xf numFmtId="0" fontId="0" fillId="10" borderId="1" xfId="0" applyFill="1" applyBorder="1"/>
    <xf numFmtId="44" fontId="0" fillId="10" borderId="1" xfId="0" applyNumberFormat="1" applyFill="1" applyBorder="1" applyAlignment="1">
      <alignment horizontal="right"/>
    </xf>
    <xf numFmtId="0" fontId="0" fillId="9" borderId="0" xfId="0" applyFill="1"/>
    <xf numFmtId="0" fontId="0" fillId="8" borderId="0" xfId="0" applyFill="1"/>
    <xf numFmtId="0" fontId="0" fillId="0" borderId="4" xfId="0" applyBorder="1"/>
    <xf numFmtId="0" fontId="0" fillId="6" borderId="4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9" fontId="0" fillId="0" borderId="0" xfId="2" applyFont="1"/>
    <xf numFmtId="9" fontId="0" fillId="11" borderId="0" xfId="2" applyFont="1" applyFill="1"/>
    <xf numFmtId="0" fontId="0" fillId="2" borderId="5" xfId="0" applyFill="1" applyBorder="1"/>
    <xf numFmtId="44" fontId="0" fillId="2" borderId="5" xfId="1" applyFont="1" applyFill="1" applyBorder="1"/>
    <xf numFmtId="0" fontId="0" fillId="2" borderId="4" xfId="0" applyFill="1" applyBorder="1"/>
    <xf numFmtId="44" fontId="0" fillId="2" borderId="4" xfId="1" applyFont="1" applyFill="1" applyBorder="1" applyProtection="1">
      <protection hidden="1"/>
    </xf>
    <xf numFmtId="0" fontId="0" fillId="0" borderId="1" xfId="0" applyBorder="1" applyProtection="1"/>
    <xf numFmtId="0" fontId="0" fillId="7" borderId="1" xfId="0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0" fillId="2" borderId="1" xfId="0" applyFill="1" applyBorder="1" applyProtection="1"/>
    <xf numFmtId="44" fontId="0" fillId="2" borderId="1" xfId="1" applyFont="1" applyFill="1" applyBorder="1" applyProtection="1"/>
    <xf numFmtId="0" fontId="2" fillId="4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</cellXfs>
  <cellStyles count="3">
    <cellStyle name="Normal" xfId="0" builtinId="0"/>
    <cellStyle name="Procent" xfId="2" builtinId="5"/>
    <cellStyle name="Valuta" xfId="1" builtinId="4"/>
  </cellStyles>
  <dxfs count="22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32084</xdr:colOff>
      <xdr:row>7</xdr:row>
      <xdr:rowOff>73333</xdr:rowOff>
    </xdr:from>
    <xdr:to>
      <xdr:col>5</xdr:col>
      <xdr:colOff>0</xdr:colOff>
      <xdr:row>14</xdr:row>
      <xdr:rowOff>33227</xdr:rowOff>
    </xdr:to>
    <xdr:sp macro="" textlink="">
      <xdr:nvSpPr>
        <xdr:cNvPr id="2" name="Tekstfelt 1"/>
        <xdr:cNvSpPr txBox="1"/>
      </xdr:nvSpPr>
      <xdr:spPr>
        <a:xfrm>
          <a:off x="7663160" y="2166618"/>
          <a:ext cx="2947247" cy="29613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udfylder skemaet ved at vælge de måneder du søger kompensation for. </a:t>
          </a:r>
        </a:p>
        <a:p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hver kompensationsperiode skal du vælge baggrunden for din ansøgning, samt et referenceår, hvis du søger via referenceperiode.</a:t>
          </a:r>
        </a:p>
        <a:p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Når du har udfyldt oplysninger om din ansøgning, skal du udfylde de felter, som </a:t>
          </a:r>
          <a:r>
            <a:rPr lang="da-DK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røde eller låste i skemaet. Udregningen af din kompensation vil fremgå nederst i skemaet.</a:t>
          </a:r>
        </a:p>
        <a:p>
          <a:endParaRPr lang="da-DK">
            <a:effectLst/>
          </a:endParaRPr>
        </a:p>
        <a:p>
          <a:pPr eaLnBrk="1" fontAlgn="auto" latinLnBrk="0" hangingPunct="1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ikke er nok felter i skemaet til dine tabte aftaler, kan du indsætte flere felter ved at højreklikke på rækkenummeret længst til venstre og vælge "indsæt".</a:t>
          </a:r>
        </a:p>
        <a:p>
          <a:pPr eaLnBrk="1" fontAlgn="auto" latinLnBrk="0" hangingPunct="1"/>
          <a:endParaRPr lang="da-DK">
            <a:effectLst/>
          </a:endParaRPr>
        </a:p>
        <a:p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C2:C7" totalsRowShown="0" headerRowDxfId="11" dataDxfId="10">
  <autoFilter ref="C2:C7"/>
  <tableColumns count="1">
    <tableColumn id="1" name="Referenceår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5" totalsRowShown="0" headerRowDxfId="8" dataDxfId="7">
  <autoFilter ref="G2:G5"/>
  <tableColumns count="1">
    <tableColumn id="1" name="Reference eller Sandsynliggjorte tab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K2:K13" totalsRowShown="0" headerRowDxfId="5" dataDxfId="4">
  <autoFilter ref="K2:K13"/>
  <tableColumns count="1">
    <tableColumn id="1" name="Ja/Nej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C11:C15" totalsRowShown="0" headerRowDxfId="2" dataDxfId="1">
  <autoFilter ref="C11:C15"/>
  <tableColumns count="1">
    <tableColumn id="1" name="Referenceår (2019)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5" displayName="Tabel5" ref="N2:N28" totalsRowShown="0">
  <autoFilter ref="N2:N28"/>
  <tableColumns count="1">
    <tableColumn id="1" name="Aftaler">
      <calculatedColumnFormula>N2+1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8"/>
  <sheetViews>
    <sheetView tabSelected="1" zoomScale="80" zoomScaleNormal="80" workbookViewId="0">
      <selection activeCell="C20" sqref="C20"/>
    </sheetView>
  </sheetViews>
  <sheetFormatPr defaultRowHeight="15" x14ac:dyDescent="0.25"/>
  <cols>
    <col min="2" max="2" width="72.28515625" customWidth="1"/>
    <col min="3" max="3" width="35.85546875" bestFit="1" customWidth="1"/>
    <col min="4" max="4" width="29.7109375" customWidth="1"/>
    <col min="5" max="5" width="18" customWidth="1"/>
    <col min="6" max="6" width="11.7109375" customWidth="1"/>
    <col min="8" max="8" width="12.28515625" customWidth="1"/>
    <col min="9" max="9" width="11.85546875" customWidth="1"/>
  </cols>
  <sheetData>
    <row r="2" spans="2:5" ht="34.15" customHeight="1" x14ac:dyDescent="0.25">
      <c r="B2" s="72" t="s">
        <v>46</v>
      </c>
      <c r="C2" s="72"/>
      <c r="D2" s="72"/>
      <c r="E2" s="72"/>
    </row>
    <row r="3" spans="2:5" x14ac:dyDescent="0.25">
      <c r="B3" s="73" t="s">
        <v>5</v>
      </c>
      <c r="C3" s="73"/>
      <c r="D3" s="73"/>
      <c r="E3" s="73"/>
    </row>
    <row r="4" spans="2:5" ht="25.9" customHeight="1" x14ac:dyDescent="0.25">
      <c r="B4" s="22"/>
      <c r="C4" s="61" t="s">
        <v>24</v>
      </c>
      <c r="D4" s="28" t="s">
        <v>22</v>
      </c>
      <c r="E4" s="28" t="s">
        <v>2</v>
      </c>
    </row>
    <row r="5" spans="2:5" ht="25.9" customHeight="1" x14ac:dyDescent="0.25">
      <c r="B5" s="1" t="s">
        <v>47</v>
      </c>
      <c r="C5" s="20" t="s">
        <v>15</v>
      </c>
      <c r="D5" s="21" t="s">
        <v>23</v>
      </c>
      <c r="E5" s="21" t="s">
        <v>21</v>
      </c>
    </row>
    <row r="6" spans="2:5" ht="25.9" customHeight="1" x14ac:dyDescent="0.25">
      <c r="B6" s="1" t="s">
        <v>61</v>
      </c>
      <c r="C6" s="20" t="s">
        <v>15</v>
      </c>
      <c r="D6" s="21" t="s">
        <v>23</v>
      </c>
      <c r="E6" s="21" t="s">
        <v>21</v>
      </c>
    </row>
    <row r="7" spans="2:5" ht="25.9" customHeight="1" thickBot="1" x14ac:dyDescent="0.3">
      <c r="B7" s="50" t="s">
        <v>62</v>
      </c>
      <c r="C7" s="51" t="s">
        <v>15</v>
      </c>
      <c r="D7" s="52" t="s">
        <v>23</v>
      </c>
      <c r="E7" s="52" t="s">
        <v>21</v>
      </c>
    </row>
    <row r="8" spans="2:5" ht="45" x14ac:dyDescent="0.25">
      <c r="B8" s="33" t="s">
        <v>56</v>
      </c>
      <c r="C8" s="34"/>
      <c r="D8" s="25"/>
      <c r="E8" s="25"/>
    </row>
    <row r="9" spans="2:5" ht="45" x14ac:dyDescent="0.25">
      <c r="B9" s="33" t="s">
        <v>63</v>
      </c>
      <c r="C9" s="41"/>
      <c r="D9" s="25"/>
      <c r="E9" s="25"/>
    </row>
    <row r="10" spans="2:5" ht="45" x14ac:dyDescent="0.25">
      <c r="B10" s="33" t="s">
        <v>64</v>
      </c>
      <c r="C10" s="41"/>
      <c r="D10" s="25"/>
      <c r="E10" s="25"/>
    </row>
    <row r="11" spans="2:5" ht="15" customHeight="1" x14ac:dyDescent="0.25">
      <c r="B11" s="23"/>
      <c r="C11" s="24"/>
    </row>
    <row r="12" spans="2:5" ht="19.149999999999999" customHeight="1" x14ac:dyDescent="0.25">
      <c r="B12" s="70" t="s">
        <v>3</v>
      </c>
      <c r="C12" s="71"/>
    </row>
    <row r="13" spans="2:5" ht="33.6" customHeight="1" x14ac:dyDescent="0.25">
      <c r="B13" s="6" t="s">
        <v>57</v>
      </c>
      <c r="C13" s="12"/>
    </row>
    <row r="14" spans="2:5" ht="33.6" customHeight="1" x14ac:dyDescent="0.25">
      <c r="B14" s="6" t="s">
        <v>66</v>
      </c>
      <c r="C14" s="12"/>
    </row>
    <row r="15" spans="2:5" ht="33.6" customHeight="1" x14ac:dyDescent="0.25">
      <c r="B15" s="6" t="s">
        <v>65</v>
      </c>
      <c r="C15" s="12"/>
    </row>
    <row r="16" spans="2:5" x14ac:dyDescent="0.25">
      <c r="B16" s="68"/>
      <c r="C16" s="68"/>
    </row>
    <row r="17" spans="2:10" x14ac:dyDescent="0.25">
      <c r="B17" s="36" t="s">
        <v>36</v>
      </c>
      <c r="C17" s="1"/>
    </row>
    <row r="18" spans="2:10" x14ac:dyDescent="0.25">
      <c r="B18" s="1" t="s">
        <v>37</v>
      </c>
      <c r="C18" s="14"/>
    </row>
    <row r="19" spans="2:10" x14ac:dyDescent="0.25">
      <c r="B19" s="1" t="s">
        <v>38</v>
      </c>
      <c r="C19" s="14"/>
    </row>
    <row r="20" spans="2:10" x14ac:dyDescent="0.25">
      <c r="B20" s="1" t="s">
        <v>39</v>
      </c>
      <c r="C20" s="37" t="s">
        <v>42</v>
      </c>
    </row>
    <row r="21" spans="2:10" x14ac:dyDescent="0.25">
      <c r="B21" s="7" t="s">
        <v>40</v>
      </c>
      <c r="C21" s="38">
        <f>IFERROR((C19-C18)*C20,0)</f>
        <v>0</v>
      </c>
    </row>
    <row r="22" spans="2:10" x14ac:dyDescent="0.25">
      <c r="B22" s="69"/>
      <c r="C22" s="69"/>
    </row>
    <row r="23" spans="2:10" x14ac:dyDescent="0.25">
      <c r="B23" s="62" t="s">
        <v>58</v>
      </c>
      <c r="C23" s="63"/>
    </row>
    <row r="24" spans="2:10" x14ac:dyDescent="0.25">
      <c r="B24" s="64" t="s">
        <v>9</v>
      </c>
      <c r="C24" s="65" t="s">
        <v>8</v>
      </c>
      <c r="J24" s="2"/>
    </row>
    <row r="25" spans="2:10" x14ac:dyDescent="0.25">
      <c r="B25" s="66"/>
      <c r="C25" s="67"/>
    </row>
    <row r="26" spans="2:10" x14ac:dyDescent="0.25">
      <c r="B26" s="59" t="s">
        <v>52</v>
      </c>
      <c r="C26" s="42"/>
    </row>
    <row r="27" spans="2:10" s="17" customFormat="1" x14ac:dyDescent="0.25">
      <c r="B27" s="13"/>
      <c r="C27" s="14"/>
    </row>
    <row r="28" spans="2:10" s="17" customFormat="1" x14ac:dyDescent="0.25">
      <c r="B28" s="13"/>
      <c r="C28" s="14"/>
    </row>
    <row r="29" spans="2:10" s="17" customFormat="1" x14ac:dyDescent="0.25">
      <c r="B29" s="13"/>
      <c r="C29" s="14"/>
    </row>
    <row r="30" spans="2:10" s="17" customFormat="1" x14ac:dyDescent="0.25">
      <c r="B30" s="13"/>
      <c r="C30" s="14"/>
    </row>
    <row r="31" spans="2:10" s="17" customFormat="1" x14ac:dyDescent="0.25">
      <c r="B31" s="13"/>
      <c r="C31" s="14"/>
    </row>
    <row r="32" spans="2:10" s="17" customFormat="1" x14ac:dyDescent="0.25">
      <c r="B32" s="13"/>
      <c r="C32" s="14"/>
    </row>
    <row r="33" spans="2:3" s="17" customFormat="1" x14ac:dyDescent="0.25">
      <c r="B33" s="13"/>
      <c r="C33" s="14"/>
    </row>
    <row r="34" spans="2:3" s="17" customFormat="1" x14ac:dyDescent="0.25">
      <c r="B34" s="59" t="s">
        <v>53</v>
      </c>
      <c r="C34" s="42">
        <f>IF(AND(C5="Ja",D5="Ekstraordinære aftaler"),SUM(C27:C33),0)</f>
        <v>0</v>
      </c>
    </row>
    <row r="35" spans="2:3" s="17" customFormat="1" x14ac:dyDescent="0.25">
      <c r="B35" s="60"/>
      <c r="C35" s="45"/>
    </row>
    <row r="36" spans="2:3" s="17" customFormat="1" x14ac:dyDescent="0.25">
      <c r="B36" s="59" t="s">
        <v>101</v>
      </c>
      <c r="C36" s="42"/>
    </row>
    <row r="37" spans="2:3" s="17" customFormat="1" x14ac:dyDescent="0.25">
      <c r="B37" s="13"/>
      <c r="C37" s="14"/>
    </row>
    <row r="38" spans="2:3" s="17" customFormat="1" x14ac:dyDescent="0.25">
      <c r="B38" s="13"/>
      <c r="C38" s="14"/>
    </row>
    <row r="39" spans="2:3" s="17" customFormat="1" x14ac:dyDescent="0.25">
      <c r="B39" s="13"/>
      <c r="C39" s="14"/>
    </row>
    <row r="40" spans="2:3" s="17" customFormat="1" x14ac:dyDescent="0.25">
      <c r="B40" s="13"/>
      <c r="C40" s="14"/>
    </row>
    <row r="41" spans="2:3" s="17" customFormat="1" x14ac:dyDescent="0.25">
      <c r="B41" s="13"/>
      <c r="C41" s="14"/>
    </row>
    <row r="42" spans="2:3" s="17" customFormat="1" x14ac:dyDescent="0.25">
      <c r="B42" s="13"/>
      <c r="C42" s="14"/>
    </row>
    <row r="43" spans="2:3" s="17" customFormat="1" ht="16.5" customHeight="1" x14ac:dyDescent="0.25">
      <c r="B43" s="13"/>
      <c r="C43" s="14"/>
    </row>
    <row r="44" spans="2:3" s="17" customFormat="1" x14ac:dyDescent="0.25">
      <c r="B44" s="59" t="s">
        <v>67</v>
      </c>
      <c r="C44" s="42">
        <f>IF(AND(C6="Ja",D6="Ekstraordinære aftaler"),SUM(C37:C43),0)</f>
        <v>0</v>
      </c>
    </row>
    <row r="45" spans="2:3" s="17" customFormat="1" x14ac:dyDescent="0.25">
      <c r="B45" s="60"/>
      <c r="C45" s="45"/>
    </row>
    <row r="46" spans="2:3" s="17" customFormat="1" x14ac:dyDescent="0.25">
      <c r="B46" s="59" t="s">
        <v>102</v>
      </c>
      <c r="C46" s="42"/>
    </row>
    <row r="47" spans="2:3" s="17" customFormat="1" x14ac:dyDescent="0.25">
      <c r="B47" s="13"/>
      <c r="C47" s="14"/>
    </row>
    <row r="48" spans="2:3" s="17" customFormat="1" x14ac:dyDescent="0.25">
      <c r="B48" s="13"/>
      <c r="C48" s="14"/>
    </row>
    <row r="49" spans="2:8" s="17" customFormat="1" x14ac:dyDescent="0.25">
      <c r="B49" s="13"/>
      <c r="C49" s="14"/>
    </row>
    <row r="50" spans="2:8" s="17" customFormat="1" x14ac:dyDescent="0.25">
      <c r="B50" s="13"/>
      <c r="C50" s="14"/>
    </row>
    <row r="51" spans="2:8" s="17" customFormat="1" x14ac:dyDescent="0.25">
      <c r="B51" s="13"/>
      <c r="C51" s="14"/>
    </row>
    <row r="52" spans="2:8" s="17" customFormat="1" x14ac:dyDescent="0.25">
      <c r="B52" s="13"/>
      <c r="C52" s="14"/>
    </row>
    <row r="53" spans="2:8" s="17" customFormat="1" x14ac:dyDescent="0.25">
      <c r="B53" s="13"/>
      <c r="C53" s="14"/>
    </row>
    <row r="54" spans="2:8" s="17" customFormat="1" x14ac:dyDescent="0.25">
      <c r="B54" s="59" t="s">
        <v>68</v>
      </c>
      <c r="C54" s="42">
        <f>IF(AND(C7="Ja",D7="Ekstraordinære aftaler"),SUM(C47:C53),0)</f>
        <v>0</v>
      </c>
    </row>
    <row r="55" spans="2:8" x14ac:dyDescent="0.25">
      <c r="B55" s="44"/>
      <c r="C55" s="3"/>
    </row>
    <row r="56" spans="2:8" x14ac:dyDescent="0.25">
      <c r="B56" s="7" t="s">
        <v>6</v>
      </c>
      <c r="C56" s="11">
        <f>C59+C58+C57</f>
        <v>0</v>
      </c>
      <c r="H56" s="19"/>
    </row>
    <row r="57" spans="2:8" hidden="1" x14ac:dyDescent="0.25">
      <c r="B57" s="46" t="s">
        <v>69</v>
      </c>
      <c r="C57" s="47">
        <f>IF(C5="Ja",C13-C8,0)</f>
        <v>0</v>
      </c>
      <c r="E57" t="s">
        <v>71</v>
      </c>
      <c r="H57" s="19"/>
    </row>
    <row r="58" spans="2:8" hidden="1" x14ac:dyDescent="0.25">
      <c r="B58" s="46" t="s">
        <v>70</v>
      </c>
      <c r="C58" s="47">
        <f t="shared" ref="C58:C59" si="0">IF(C6="Ja",C14-C9,0)</f>
        <v>0</v>
      </c>
      <c r="E58" t="s">
        <v>71</v>
      </c>
      <c r="H58" s="19"/>
    </row>
    <row r="59" spans="2:8" hidden="1" x14ac:dyDescent="0.25">
      <c r="B59" s="46" t="s">
        <v>72</v>
      </c>
      <c r="C59" s="47">
        <f t="shared" si="0"/>
        <v>0</v>
      </c>
      <c r="E59" t="s">
        <v>71</v>
      </c>
      <c r="H59" s="19"/>
    </row>
    <row r="60" spans="2:8" x14ac:dyDescent="0.25">
      <c r="B60" s="7" t="s">
        <v>55</v>
      </c>
      <c r="C60" s="11">
        <f>C21</f>
        <v>0</v>
      </c>
      <c r="H60" s="19"/>
    </row>
    <row r="61" spans="2:8" x14ac:dyDescent="0.25">
      <c r="B61" s="39" t="s">
        <v>54</v>
      </c>
      <c r="C61" s="8">
        <f>C34+C44+C54</f>
        <v>0</v>
      </c>
    </row>
    <row r="62" spans="2:8" x14ac:dyDescent="0.25">
      <c r="B62" s="7" t="s">
        <v>59</v>
      </c>
      <c r="C62" s="8">
        <f>IF(Liste!D26="hon",C61+Skema!C56,IF(Liste!D26="løn",C56+Skema!C60,IF(Liste!D26="Kombi",Skema!C56+Skema!C61+C60,0)))</f>
        <v>0</v>
      </c>
    </row>
    <row r="63" spans="2:8" x14ac:dyDescent="0.25">
      <c r="B63" s="7" t="s">
        <v>7</v>
      </c>
      <c r="C63" s="9">
        <f>IF(Liste!D26="hon",Liste!H29,IF(Liste!D26="løn",Liste!H30,IF(Liste!D26="Kombi",Liste!H31,0)))</f>
        <v>0</v>
      </c>
    </row>
    <row r="64" spans="2:8" x14ac:dyDescent="0.25">
      <c r="B64" s="7" t="s">
        <v>0</v>
      </c>
      <c r="C64" s="10" t="str">
        <f>IF(Liste!D35&gt;0,"Indtast oplysninger om ansøgning",IF(C63&gt;=30%,"Ja","Nej"))</f>
        <v>Nej</v>
      </c>
    </row>
    <row r="65" spans="2:3" ht="32.450000000000003" customHeight="1" thickBot="1" x14ac:dyDescent="0.3">
      <c r="B65" s="15" t="s">
        <v>50</v>
      </c>
      <c r="C65" s="16"/>
    </row>
    <row r="66" spans="2:3" ht="26.45" customHeight="1" x14ac:dyDescent="0.25">
      <c r="B66" s="4" t="s">
        <v>49</v>
      </c>
      <c r="C66" s="5">
        <f>C62*0.9</f>
        <v>0</v>
      </c>
    </row>
    <row r="67" spans="2:3" ht="18.600000000000001" customHeight="1" x14ac:dyDescent="0.25">
      <c r="B67" s="26" t="s">
        <v>31</v>
      </c>
      <c r="C67" s="27">
        <f>IF(Liste!H25=1,Liste!L19,IF(Liste!H25=2,Liste!L20,IF(Liste!H25=3,Liste!L21,IF(Liste!H25=4,Liste!L22,IF(Liste!H25=5,Liste!L23,IF(Liste!H25=6,Liste!L24,0))))))</f>
        <v>0</v>
      </c>
    </row>
    <row r="68" spans="2:3" ht="39" customHeight="1" x14ac:dyDescent="0.25">
      <c r="B68" s="4" t="s">
        <v>103</v>
      </c>
      <c r="C68" s="18">
        <f>IF(C65&gt;C67,0,C67-C65)</f>
        <v>0</v>
      </c>
    </row>
  </sheetData>
  <sheetProtection algorithmName="SHA-512" hashValue="VWkPXR7twxknioeo+dL6qIMdKmOh0BiPlC7aYAMI/xpuFgsx7DplypyZIq/ePN0PxswbOZEflJNEt5HIyPBI9Q==" saltValue="yJR+sl5F1aXA6Ibxkj19IA==" spinCount="100000" sheet="1" insertRows="0" selectLockedCells="1"/>
  <protectedRanges>
    <protectedRange sqref="B65" name="Område2"/>
  </protectedRanges>
  <mergeCells count="5">
    <mergeCell ref="B16:C16"/>
    <mergeCell ref="B22:C22"/>
    <mergeCell ref="B12:C12"/>
    <mergeCell ref="B2:E2"/>
    <mergeCell ref="B3:E3"/>
  </mergeCells>
  <conditionalFormatting sqref="C66:C68">
    <cfRule type="cellIs" dxfId="21" priority="44" operator="lessThan">
      <formula>0</formula>
    </cfRule>
  </conditionalFormatting>
  <conditionalFormatting sqref="C21">
    <cfRule type="cellIs" dxfId="20" priority="21" operator="lessThan">
      <formula>0</formula>
    </cfRule>
  </conditionalFormatting>
  <conditionalFormatting sqref="B13:C13">
    <cfRule type="expression" dxfId="19" priority="9">
      <formula>$C$5="Nej"</formula>
    </cfRule>
  </conditionalFormatting>
  <conditionalFormatting sqref="B14:C14">
    <cfRule type="expression" dxfId="18" priority="4">
      <formula>$C$6="Nej"</formula>
    </cfRule>
  </conditionalFormatting>
  <conditionalFormatting sqref="B8:C8">
    <cfRule type="expression" dxfId="17" priority="3">
      <formula>$C$5="Nej"</formula>
    </cfRule>
  </conditionalFormatting>
  <conditionalFormatting sqref="B9:C9">
    <cfRule type="expression" dxfId="16" priority="2">
      <formula>$C$6="Nej"</formula>
    </cfRule>
  </conditionalFormatting>
  <conditionalFormatting sqref="B10:C10 B15:C15">
    <cfRule type="expression" dxfId="15" priority="1">
      <formula>$C$7="Nej"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F7ED2AD-2245-409B-B019-6445726C4A94}">
            <xm:f>Liste!$H$25=0</xm:f>
            <x14:dxf>
              <fill>
                <patternFill>
                  <bgColor rgb="FFFF5050"/>
                </patternFill>
              </fill>
            </x14:dxf>
          </x14:cfRule>
          <xm:sqref>B12:C68</xm:sqref>
        </x14:conditionalFormatting>
        <x14:conditionalFormatting xmlns:xm="http://schemas.microsoft.com/office/excel/2006/main">
          <x14:cfRule type="expression" priority="16" id="{DB535687-D1CA-4D01-A772-B0AD2F34FC87}">
            <xm:f>Liste!$D$26="hon"</xm:f>
            <x14:dxf>
              <fill>
                <patternFill>
                  <bgColor rgb="FFFF5050"/>
                </patternFill>
              </fill>
            </x14:dxf>
          </x14:cfRule>
          <xm:sqref>B17:C21</xm:sqref>
        </x14:conditionalFormatting>
        <x14:conditionalFormatting xmlns:xm="http://schemas.microsoft.com/office/excel/2006/main">
          <x14:cfRule type="expression" priority="15" id="{4B1A2BB4-4484-4A72-8A81-7226BF8DAF14}">
            <xm:f>Liste!$D$26="løn"</xm:f>
            <x14:dxf>
              <fill>
                <patternFill>
                  <bgColor rgb="FFFF5050"/>
                </patternFill>
              </fill>
            </x14:dxf>
          </x14:cfRule>
          <xm:sqref>B23:C54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Liste!$K$3:$K$5</xm:f>
          </x14:formula1>
          <xm:sqref>C5:C7</xm:sqref>
        </x14:dataValidation>
        <x14:dataValidation type="list" allowBlank="1" showInputMessage="1" showErrorMessage="1">
          <x14:formula1>
            <xm:f>Liste!$C$3:$C$6</xm:f>
          </x14:formula1>
          <xm:sqref>E5:E7</xm:sqref>
        </x14:dataValidation>
        <x14:dataValidation type="list" allowBlank="1" showInputMessage="1" showErrorMessage="1">
          <x14:formula1>
            <xm:f>Liste!$G$3:$G$5</xm:f>
          </x14:formula1>
          <xm:sqref>D5:D7</xm:sqref>
        </x14:dataValidation>
        <x14:dataValidation type="list" allowBlank="1" showInputMessage="1" showErrorMessage="1">
          <x14:formula1>
            <xm:f>Liste!$N$3:$N$28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5"/>
  <sheetViews>
    <sheetView workbookViewId="0">
      <selection activeCell="C6" sqref="C6"/>
    </sheetView>
  </sheetViews>
  <sheetFormatPr defaultRowHeight="15" x14ac:dyDescent="0.25"/>
  <cols>
    <col min="3" max="3" width="18.7109375" customWidth="1"/>
    <col min="4" max="4" width="14.7109375" customWidth="1"/>
    <col min="7" max="7" width="30.42578125" customWidth="1"/>
    <col min="8" max="8" width="12.7109375" bestFit="1" customWidth="1"/>
    <col min="11" max="11" width="25.42578125" customWidth="1"/>
    <col min="12" max="12" width="22.7109375" customWidth="1"/>
  </cols>
  <sheetData>
    <row r="2" spans="2:14" x14ac:dyDescent="0.25">
      <c r="B2" s="29" t="s">
        <v>1</v>
      </c>
      <c r="C2" s="29" t="s">
        <v>2</v>
      </c>
      <c r="D2" s="29"/>
      <c r="E2" s="29"/>
      <c r="F2" s="29" t="s">
        <v>1</v>
      </c>
      <c r="G2" s="29" t="s">
        <v>4</v>
      </c>
      <c r="H2" s="29"/>
      <c r="I2" s="29"/>
      <c r="J2" s="29" t="s">
        <v>1</v>
      </c>
      <c r="K2" s="29" t="s">
        <v>12</v>
      </c>
      <c r="L2" s="29"/>
      <c r="M2" t="s">
        <v>1</v>
      </c>
      <c r="N2" t="s">
        <v>41</v>
      </c>
    </row>
    <row r="3" spans="2:14" x14ac:dyDescent="0.25">
      <c r="B3" s="29"/>
      <c r="C3" s="29">
        <v>2019</v>
      </c>
      <c r="D3" s="29"/>
      <c r="E3" s="29"/>
      <c r="F3" s="29"/>
      <c r="G3" s="29" t="s">
        <v>43</v>
      </c>
      <c r="H3" s="29"/>
      <c r="I3" s="29"/>
      <c r="J3" s="29"/>
      <c r="K3" s="29" t="s">
        <v>13</v>
      </c>
      <c r="L3" s="29"/>
      <c r="N3" t="s">
        <v>42</v>
      </c>
    </row>
    <row r="4" spans="2:14" x14ac:dyDescent="0.25">
      <c r="B4" s="29"/>
      <c r="C4" s="29">
        <v>2018</v>
      </c>
      <c r="D4" s="29"/>
      <c r="E4" s="29"/>
      <c r="F4" s="29"/>
      <c r="G4" s="29" t="s">
        <v>44</v>
      </c>
      <c r="H4" s="29"/>
      <c r="I4" s="29"/>
      <c r="J4" s="29"/>
      <c r="K4" s="29" t="s">
        <v>14</v>
      </c>
      <c r="L4" s="29"/>
      <c r="N4">
        <v>1</v>
      </c>
    </row>
    <row r="5" spans="2:14" x14ac:dyDescent="0.25">
      <c r="B5" s="29"/>
      <c r="C5" s="29">
        <v>2017</v>
      </c>
      <c r="D5" s="29"/>
      <c r="E5" s="29"/>
      <c r="F5" s="29"/>
      <c r="G5" s="29" t="s">
        <v>23</v>
      </c>
      <c r="H5" s="29"/>
      <c r="I5" s="29"/>
      <c r="J5" s="29"/>
      <c r="K5" s="29" t="s">
        <v>15</v>
      </c>
      <c r="L5" s="29"/>
      <c r="N5">
        <f>N4+1</f>
        <v>2</v>
      </c>
    </row>
    <row r="6" spans="2:14" x14ac:dyDescent="0.25">
      <c r="B6" s="29"/>
      <c r="C6" s="29" t="s">
        <v>21</v>
      </c>
      <c r="D6" s="29"/>
      <c r="E6" s="29"/>
      <c r="F6" s="29"/>
      <c r="G6" s="29"/>
      <c r="H6" s="29"/>
      <c r="I6" s="29"/>
      <c r="J6" s="29"/>
      <c r="K6" s="29"/>
      <c r="L6" s="29"/>
      <c r="N6">
        <f t="shared" ref="N6:N28" si="0">N5+1</f>
        <v>3</v>
      </c>
    </row>
    <row r="7" spans="2:14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N7">
        <f t="shared" si="0"/>
        <v>4</v>
      </c>
    </row>
    <row r="8" spans="2:14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N8">
        <f t="shared" si="0"/>
        <v>5</v>
      </c>
    </row>
    <row r="9" spans="2:14" x14ac:dyDescent="0.25">
      <c r="B9" s="29"/>
      <c r="C9" s="29"/>
      <c r="D9" s="29"/>
      <c r="E9" s="29"/>
      <c r="F9" s="29"/>
      <c r="H9" s="29"/>
      <c r="I9" s="29"/>
      <c r="J9" s="29"/>
      <c r="K9" s="29"/>
      <c r="L9" s="29"/>
      <c r="N9">
        <f t="shared" si="0"/>
        <v>6</v>
      </c>
    </row>
    <row r="10" spans="2:14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N10">
        <f t="shared" si="0"/>
        <v>7</v>
      </c>
    </row>
    <row r="11" spans="2:14" x14ac:dyDescent="0.25">
      <c r="B11" s="29" t="s">
        <v>19</v>
      </c>
      <c r="C11" s="29" t="s">
        <v>20</v>
      </c>
      <c r="D11" s="29"/>
      <c r="E11" s="29"/>
      <c r="F11" s="29"/>
      <c r="G11" s="29"/>
      <c r="H11" s="29"/>
      <c r="I11" s="29"/>
      <c r="J11" s="29"/>
      <c r="K11" s="29"/>
      <c r="L11" s="29"/>
      <c r="N11">
        <f t="shared" si="0"/>
        <v>8</v>
      </c>
    </row>
    <row r="12" spans="2:14" x14ac:dyDescent="0.25">
      <c r="B12" s="29"/>
      <c r="C12" s="29">
        <v>2019</v>
      </c>
      <c r="D12" s="29"/>
      <c r="E12" s="29"/>
      <c r="F12" s="29"/>
      <c r="G12" s="29"/>
      <c r="H12" s="29"/>
      <c r="I12" s="29"/>
      <c r="J12" s="29"/>
      <c r="K12" s="29"/>
      <c r="L12" s="29"/>
      <c r="N12">
        <f t="shared" si="0"/>
        <v>9</v>
      </c>
    </row>
    <row r="13" spans="2:14" x14ac:dyDescent="0.25">
      <c r="B13" s="29"/>
      <c r="C13" s="29">
        <v>2018</v>
      </c>
      <c r="D13" s="29"/>
      <c r="E13" s="29"/>
      <c r="F13" s="29"/>
      <c r="G13" s="29"/>
      <c r="H13" s="29"/>
      <c r="I13" s="29"/>
      <c r="J13" s="29"/>
      <c r="K13" s="29"/>
      <c r="L13" s="29"/>
      <c r="N13">
        <f t="shared" si="0"/>
        <v>10</v>
      </c>
    </row>
    <row r="14" spans="2:14" x14ac:dyDescent="0.25">
      <c r="B14" s="29"/>
      <c r="C14" s="29">
        <v>2017</v>
      </c>
      <c r="D14" s="29"/>
      <c r="E14" s="29"/>
      <c r="F14" s="29"/>
      <c r="G14" s="29"/>
      <c r="H14" s="29"/>
      <c r="I14" s="29"/>
      <c r="J14" s="29"/>
      <c r="K14" s="29"/>
      <c r="L14" s="29"/>
      <c r="N14">
        <f t="shared" si="0"/>
        <v>11</v>
      </c>
    </row>
    <row r="15" spans="2:14" x14ac:dyDescent="0.25">
      <c r="B15" s="29"/>
      <c r="C15" s="29" t="s">
        <v>21</v>
      </c>
      <c r="D15" s="29"/>
      <c r="E15" s="29"/>
      <c r="F15" s="29"/>
      <c r="G15" s="29"/>
      <c r="H15" s="29"/>
      <c r="I15" s="29"/>
      <c r="J15" s="29"/>
      <c r="K15" s="29"/>
      <c r="L15" s="29"/>
      <c r="N15">
        <f t="shared" si="0"/>
        <v>12</v>
      </c>
    </row>
    <row r="16" spans="2:14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N16">
        <f t="shared" si="0"/>
        <v>13</v>
      </c>
    </row>
    <row r="17" spans="2:14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N17">
        <f t="shared" si="0"/>
        <v>14</v>
      </c>
    </row>
    <row r="18" spans="2:14" x14ac:dyDescent="0.25">
      <c r="B18" s="29" t="s">
        <v>1</v>
      </c>
      <c r="C18" s="30" t="s">
        <v>29</v>
      </c>
      <c r="D18" s="30" t="s">
        <v>45</v>
      </c>
      <c r="E18" s="29"/>
      <c r="F18" s="29" t="s">
        <v>1</v>
      </c>
      <c r="G18" s="30" t="s">
        <v>16</v>
      </c>
      <c r="H18" s="30" t="s">
        <v>18</v>
      </c>
      <c r="I18" s="29"/>
      <c r="J18" s="29" t="s">
        <v>1</v>
      </c>
      <c r="K18" s="30" t="s">
        <v>25</v>
      </c>
      <c r="L18" s="30"/>
      <c r="N18">
        <f t="shared" si="0"/>
        <v>15</v>
      </c>
    </row>
    <row r="19" spans="2:14" x14ac:dyDescent="0.25">
      <c r="B19" s="29"/>
      <c r="C19" s="30" t="s">
        <v>48</v>
      </c>
      <c r="D19" s="30">
        <f>IF(Skema!D5="Lønstigning",1,IF(Skema!D5="Ekstraordinære aftaler",10,0))</f>
        <v>0</v>
      </c>
      <c r="E19" s="29"/>
      <c r="F19" s="29"/>
      <c r="G19" s="30" t="s">
        <v>48</v>
      </c>
      <c r="H19" s="30">
        <f>IF(Skema!C5="Ja",1,0)</f>
        <v>0</v>
      </c>
      <c r="I19" s="29"/>
      <c r="J19" s="29"/>
      <c r="K19" s="30" t="s">
        <v>26</v>
      </c>
      <c r="L19" s="31">
        <f>IF(AND(Skema!C64="Ja",Skema!C66&gt;=23000),23000,IF(AND(Skema!C64="Ja",Skema!C66&lt;=23000),Skema!C66,0))</f>
        <v>0</v>
      </c>
      <c r="N19">
        <f t="shared" si="0"/>
        <v>16</v>
      </c>
    </row>
    <row r="20" spans="2:14" x14ac:dyDescent="0.25">
      <c r="B20" s="29"/>
      <c r="C20" s="30" t="s">
        <v>74</v>
      </c>
      <c r="D20" s="30">
        <f>IF(Skema!D6="Lønstigning",1,IF(Skema!D6="Ekstraordinære aftaler",10,0))</f>
        <v>0</v>
      </c>
      <c r="E20" s="29"/>
      <c r="F20" s="29"/>
      <c r="G20" s="30" t="s">
        <v>75</v>
      </c>
      <c r="H20" s="30">
        <f>IF(Skema!C6="Ja",1,0)</f>
        <v>0</v>
      </c>
      <c r="I20" s="29"/>
      <c r="J20" s="29"/>
      <c r="K20" s="30" t="s">
        <v>27</v>
      </c>
      <c r="L20" s="31">
        <f>IF(AND(Skema!C64="Ja",Skema!C66&gt;=46000),46000,IF(AND(Skema!C64="Ja",Skema!C66&lt;=46000),Skema!C66,0))</f>
        <v>0</v>
      </c>
      <c r="N20">
        <f t="shared" si="0"/>
        <v>17</v>
      </c>
    </row>
    <row r="21" spans="2:14" x14ac:dyDescent="0.25">
      <c r="B21" s="29"/>
      <c r="C21" s="30" t="s">
        <v>11</v>
      </c>
      <c r="D21" s="30">
        <f>IF(Skema!D7="Lønstigning",1,IF(Skema!D7="Ekstraordinære aftaler",10,0))</f>
        <v>0</v>
      </c>
      <c r="E21" s="29"/>
      <c r="F21" s="29"/>
      <c r="G21" s="30" t="s">
        <v>11</v>
      </c>
      <c r="H21" s="30">
        <f>IF(Skema!C7="Ja",1,0)</f>
        <v>0</v>
      </c>
      <c r="I21" s="29"/>
      <c r="J21" s="29"/>
      <c r="K21" s="30" t="s">
        <v>28</v>
      </c>
      <c r="L21" s="31">
        <f>IF(AND(Skema!C64="Ja",Skema!C66&gt;=69000),69000,IF(AND(Skema!C64="Ja",Skema!C66&lt;=69000),Skema!C66,0))</f>
        <v>0</v>
      </c>
      <c r="N21">
        <f t="shared" si="0"/>
        <v>18</v>
      </c>
    </row>
    <row r="22" spans="2:14" x14ac:dyDescent="0.25">
      <c r="B22" s="29"/>
      <c r="C22" s="30" t="s">
        <v>73</v>
      </c>
      <c r="D22" s="30">
        <v>0</v>
      </c>
      <c r="E22" s="29"/>
      <c r="F22" s="29"/>
      <c r="G22" s="30" t="s">
        <v>73</v>
      </c>
      <c r="H22" s="30">
        <v>0</v>
      </c>
      <c r="I22" s="29"/>
      <c r="J22" s="29"/>
      <c r="K22" s="30" t="s">
        <v>73</v>
      </c>
      <c r="L22" s="31">
        <v>0</v>
      </c>
      <c r="N22">
        <f t="shared" si="0"/>
        <v>19</v>
      </c>
    </row>
    <row r="23" spans="2:14" x14ac:dyDescent="0.25">
      <c r="B23" s="29"/>
      <c r="C23" s="30" t="s">
        <v>73</v>
      </c>
      <c r="D23" s="30">
        <v>0</v>
      </c>
      <c r="E23" s="29"/>
      <c r="F23" s="29"/>
      <c r="G23" s="30" t="s">
        <v>73</v>
      </c>
      <c r="H23" s="30">
        <v>0</v>
      </c>
      <c r="I23" s="29"/>
      <c r="J23" s="29"/>
      <c r="K23" s="30" t="s">
        <v>73</v>
      </c>
      <c r="L23" s="31">
        <v>0</v>
      </c>
      <c r="N23">
        <f t="shared" si="0"/>
        <v>20</v>
      </c>
    </row>
    <row r="24" spans="2:14" x14ac:dyDescent="0.25">
      <c r="B24" s="29"/>
      <c r="C24" s="30" t="s">
        <v>73</v>
      </c>
      <c r="D24" s="30">
        <v>0</v>
      </c>
      <c r="E24" s="29"/>
      <c r="F24" s="29"/>
      <c r="G24" s="30" t="s">
        <v>73</v>
      </c>
      <c r="H24" s="30">
        <v>0</v>
      </c>
      <c r="I24" s="29"/>
      <c r="J24" s="29"/>
      <c r="K24" s="30" t="s">
        <v>73</v>
      </c>
      <c r="L24" s="31">
        <v>0</v>
      </c>
      <c r="N24">
        <f t="shared" si="0"/>
        <v>21</v>
      </c>
    </row>
    <row r="25" spans="2:14" x14ac:dyDescent="0.25">
      <c r="C25" s="30" t="s">
        <v>32</v>
      </c>
      <c r="D25" s="30">
        <f>SUM(D19:D24)</f>
        <v>0</v>
      </c>
      <c r="E25" s="29"/>
      <c r="F25" s="29"/>
      <c r="G25" s="30" t="s">
        <v>17</v>
      </c>
      <c r="H25" s="30">
        <f>SUM(H19:H24)</f>
        <v>0</v>
      </c>
      <c r="I25" s="29"/>
      <c r="J25" s="29"/>
      <c r="K25" s="29"/>
      <c r="L25" s="29"/>
      <c r="N25">
        <f t="shared" si="0"/>
        <v>22</v>
      </c>
    </row>
    <row r="26" spans="2:14" x14ac:dyDescent="0.25">
      <c r="C26" s="30" t="s">
        <v>35</v>
      </c>
      <c r="D26" s="22">
        <f>IF(OR(D25=10,D25=20,D25=30,D25=40,D25=50,D25=60),"hon",IF(OR(D25=1,D25=2,D25=3,D25=4,D25=5,D25=6),"løn",IF(AND(D25&gt;10,D25&lt;60),"Kombi",0)))</f>
        <v>0</v>
      </c>
      <c r="E26" s="29"/>
      <c r="F26" s="29"/>
      <c r="G26" s="29"/>
      <c r="H26" s="29"/>
      <c r="I26" s="29"/>
      <c r="J26" s="29"/>
      <c r="K26" s="29"/>
      <c r="L26" s="29"/>
      <c r="N26">
        <f t="shared" si="0"/>
        <v>23</v>
      </c>
    </row>
    <row r="27" spans="2:14" x14ac:dyDescent="0.25">
      <c r="E27" s="29"/>
      <c r="F27" s="29"/>
      <c r="G27" s="35" t="s">
        <v>34</v>
      </c>
      <c r="H27" s="29"/>
      <c r="I27" s="29"/>
      <c r="J27" s="29"/>
      <c r="K27" s="29"/>
      <c r="L27" s="29"/>
      <c r="N27">
        <f t="shared" si="0"/>
        <v>24</v>
      </c>
    </row>
    <row r="28" spans="2:14" x14ac:dyDescent="0.25">
      <c r="B28" s="29" t="s">
        <v>1</v>
      </c>
      <c r="C28" s="32" t="s">
        <v>33</v>
      </c>
      <c r="D28" s="29"/>
      <c r="E28" s="29"/>
      <c r="F28" s="29" t="s">
        <v>1</v>
      </c>
      <c r="G28" s="40" t="s">
        <v>51</v>
      </c>
      <c r="H28" s="40"/>
      <c r="I28" s="29"/>
      <c r="J28" s="29"/>
      <c r="K28" s="29"/>
      <c r="L28" s="29"/>
      <c r="N28">
        <f t="shared" si="0"/>
        <v>25</v>
      </c>
    </row>
    <row r="29" spans="2:14" x14ac:dyDescent="0.25">
      <c r="B29" s="29"/>
      <c r="C29" s="29" t="s">
        <v>76</v>
      </c>
      <c r="D29" s="29">
        <f>IF(AND(Skema!C5="Ja",Skema!D5="Vælg baggrund for ansøgning"),1,0)</f>
        <v>0</v>
      </c>
      <c r="E29" s="29"/>
      <c r="F29" s="29"/>
      <c r="G29" s="40" t="s">
        <v>60</v>
      </c>
      <c r="H29" s="43">
        <f>IFERROR(IF(Liste!D26="hon",Skema!C62/(L33+Skema!C61),0),0)</f>
        <v>0</v>
      </c>
      <c r="I29" s="29"/>
      <c r="K29" s="22" t="s">
        <v>92</v>
      </c>
      <c r="L29" s="30"/>
    </row>
    <row r="30" spans="2:14" x14ac:dyDescent="0.25">
      <c r="B30" s="29"/>
      <c r="C30" s="29" t="s">
        <v>10</v>
      </c>
      <c r="D30" s="29">
        <f>IF(AND(Skema!C6="Ja",Skema!D6="Vælg baggrund for ansøgning"),1,0)</f>
        <v>0</v>
      </c>
      <c r="E30" s="29"/>
      <c r="F30" s="29"/>
      <c r="G30" s="40" t="s">
        <v>43</v>
      </c>
      <c r="H30" s="43">
        <f>IFERROR(IF(D26="løn",Skema!C62/(L33+Skema!C60),0),0)</f>
        <v>0</v>
      </c>
      <c r="I30" s="29"/>
      <c r="K30" s="22" t="s">
        <v>93</v>
      </c>
      <c r="L30" s="31">
        <f>IF(Skema!C5="Ja",Skema!C13,0)</f>
        <v>0</v>
      </c>
    </row>
    <row r="31" spans="2:14" x14ac:dyDescent="0.25">
      <c r="B31" s="29"/>
      <c r="C31" s="29" t="s">
        <v>11</v>
      </c>
      <c r="D31" s="29">
        <f>IF(AND(Skema!C7="Ja",Skema!D7="Vælg baggrund for ansøgning"),1,0)</f>
        <v>0</v>
      </c>
      <c r="G31" s="40" t="s">
        <v>97</v>
      </c>
      <c r="H31" s="9">
        <f>IFERROR(Skema!C62/(Liste!$L$33+Skema!C61),0)</f>
        <v>0</v>
      </c>
      <c r="K31" s="22" t="s">
        <v>94</v>
      </c>
      <c r="L31" s="31">
        <f>IF(Skema!C6="Ja",Skema!C14,0)</f>
        <v>0</v>
      </c>
    </row>
    <row r="32" spans="2:14" ht="15.75" thickBot="1" x14ac:dyDescent="0.3">
      <c r="B32" s="29"/>
      <c r="C32" s="29" t="s">
        <v>73</v>
      </c>
      <c r="D32" s="29">
        <v>0</v>
      </c>
      <c r="K32" s="57" t="s">
        <v>95</v>
      </c>
      <c r="L32" s="58">
        <f>IF(Skema!C7="Ja",Skema!C15,0)</f>
        <v>0</v>
      </c>
    </row>
    <row r="33" spans="2:12" x14ac:dyDescent="0.25">
      <c r="B33" s="29"/>
      <c r="C33" s="29" t="s">
        <v>73</v>
      </c>
      <c r="D33" s="29">
        <v>0</v>
      </c>
      <c r="K33" s="55" t="s">
        <v>96</v>
      </c>
      <c r="L33" s="56">
        <f>SUM(L30:L32)</f>
        <v>0</v>
      </c>
    </row>
    <row r="34" spans="2:12" x14ac:dyDescent="0.25">
      <c r="C34" s="29" t="s">
        <v>73</v>
      </c>
      <c r="D34" s="29">
        <v>0</v>
      </c>
    </row>
    <row r="35" spans="2:12" x14ac:dyDescent="0.25">
      <c r="C35" s="29" t="s">
        <v>30</v>
      </c>
      <c r="D35" s="29">
        <f>SUM(D29:D34)</f>
        <v>0</v>
      </c>
    </row>
  </sheetData>
  <sheetProtection selectLockedCells="1"/>
  <pageMargins left="0.7" right="0.7" top="0.75" bottom="0.75" header="0.3" footer="0.3"/>
  <pageSetup paperSize="9" orientation="portrait" r:id="rId1"/>
  <legacy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/>
  </sheetViews>
  <sheetFormatPr defaultRowHeight="15" x14ac:dyDescent="0.25"/>
  <cols>
    <col min="3" max="3" width="18.5703125" bestFit="1" customWidth="1"/>
    <col min="4" max="4" width="11.7109375" customWidth="1"/>
    <col min="5" max="5" width="20.140625" customWidth="1"/>
    <col min="6" max="6" width="10.42578125" customWidth="1"/>
    <col min="7" max="7" width="11" customWidth="1"/>
  </cols>
  <sheetData>
    <row r="2" spans="2:7" x14ac:dyDescent="0.25">
      <c r="B2" s="48" t="s">
        <v>100</v>
      </c>
      <c r="D2" t="s">
        <v>76</v>
      </c>
      <c r="E2" t="s">
        <v>10</v>
      </c>
      <c r="F2" t="s">
        <v>11</v>
      </c>
    </row>
    <row r="3" spans="2:7" x14ac:dyDescent="0.25">
      <c r="D3">
        <f>IF(AND(Skema!C5="Ja",Skema!D5="Ekstraordinære aftaler"),"hon",IF(AND(Skema!C5="Ja",Skema!D5="Lønstigning"),"løn",0))</f>
        <v>0</v>
      </c>
      <c r="E3">
        <f>IF(AND(Skema!C6="Ja",Skema!D6="Ekstraordinære aftaler"),"hon",IF(AND(Skema!C6="Ja",Skema!D6="Lønstigning"),"løn",0))</f>
        <v>0</v>
      </c>
      <c r="F3">
        <f>IF(AND(Skema!C7="Ja",Skema!D7="Ekstraordinære aftaler"),"hon",IF(AND(Skema!C7="Ja",Skema!D7="Lønstigning"),"løn",0))</f>
        <v>0</v>
      </c>
    </row>
    <row r="5" spans="2:7" x14ac:dyDescent="0.25">
      <c r="C5" t="s">
        <v>77</v>
      </c>
      <c r="D5" s="48" t="str">
        <f>CONCATENATE(D3,"-",E3,"-",F3)</f>
        <v>0-0-0</v>
      </c>
    </row>
    <row r="7" spans="2:7" x14ac:dyDescent="0.25">
      <c r="C7" t="s">
        <v>78</v>
      </c>
      <c r="D7" s="49">
        <f>IFERROR(VLOOKUP(D5,C9:D20,2,FALSE),0)</f>
        <v>0</v>
      </c>
      <c r="F7" t="s">
        <v>91</v>
      </c>
      <c r="G7" s="54" t="e">
        <f>VLOOKUP(D5,C9:E20,3,FALSE)</f>
        <v>#N/A</v>
      </c>
    </row>
    <row r="8" spans="2:7" x14ac:dyDescent="0.25">
      <c r="C8" t="s">
        <v>97</v>
      </c>
      <c r="D8" t="s">
        <v>98</v>
      </c>
      <c r="E8" t="s">
        <v>99</v>
      </c>
    </row>
    <row r="9" spans="2:7" x14ac:dyDescent="0.25">
      <c r="C9" t="s">
        <v>79</v>
      </c>
      <c r="D9">
        <v>1</v>
      </c>
      <c r="E9" s="53" t="e">
        <f>Skema!C62/(Liste!$L$33+Skema!C61)</f>
        <v>#DIV/0!</v>
      </c>
    </row>
    <row r="10" spans="2:7" x14ac:dyDescent="0.25">
      <c r="C10" t="s">
        <v>83</v>
      </c>
      <c r="D10">
        <v>2</v>
      </c>
      <c r="E10" s="53" t="e">
        <f>Skema!C62/(Liste!$L$33+Skema!C61)</f>
        <v>#DIV/0!</v>
      </c>
    </row>
    <row r="11" spans="2:7" x14ac:dyDescent="0.25">
      <c r="C11" t="s">
        <v>80</v>
      </c>
      <c r="D11">
        <v>3</v>
      </c>
      <c r="E11" s="53" t="e">
        <f>Skema!C62/(Liste!$L$33+Skema!C61)</f>
        <v>#DIV/0!</v>
      </c>
    </row>
    <row r="12" spans="2:7" x14ac:dyDescent="0.25">
      <c r="C12" t="s">
        <v>84</v>
      </c>
      <c r="D12">
        <v>4</v>
      </c>
      <c r="E12" s="53" t="e">
        <f>Skema!C62/(Liste!$L$33+Skema!C61)</f>
        <v>#DIV/0!</v>
      </c>
    </row>
    <row r="13" spans="2:7" x14ac:dyDescent="0.25">
      <c r="C13" t="s">
        <v>81</v>
      </c>
      <c r="D13">
        <v>5</v>
      </c>
      <c r="E13" s="53" t="e">
        <f>Skema!C62/(Liste!$L$33+Skema!C61)</f>
        <v>#DIV/0!</v>
      </c>
    </row>
    <row r="14" spans="2:7" x14ac:dyDescent="0.25">
      <c r="C14" t="s">
        <v>82</v>
      </c>
      <c r="D14">
        <v>6</v>
      </c>
      <c r="E14" s="53" t="e">
        <f>Skema!C62/(Liste!$L$33+Skema!C61)</f>
        <v>#DIV/0!</v>
      </c>
    </row>
    <row r="15" spans="2:7" x14ac:dyDescent="0.25">
      <c r="C15" t="s">
        <v>85</v>
      </c>
      <c r="D15">
        <v>7</v>
      </c>
      <c r="E15" s="53" t="e">
        <f>Skema!C62/(Liste!$L$33+Skema!C61)</f>
        <v>#DIV/0!</v>
      </c>
    </row>
    <row r="16" spans="2:7" x14ac:dyDescent="0.25">
      <c r="C16" t="s">
        <v>86</v>
      </c>
      <c r="D16">
        <v>8</v>
      </c>
      <c r="E16" s="53" t="e">
        <f>Skema!C62/(Liste!$L$33+Skema!C61)</f>
        <v>#DIV/0!</v>
      </c>
    </row>
    <row r="17" spans="3:5" x14ac:dyDescent="0.25">
      <c r="C17" t="s">
        <v>87</v>
      </c>
      <c r="D17">
        <v>9</v>
      </c>
      <c r="E17" s="53" t="e">
        <f>Skema!C62/(Liste!$L$33+Skema!C61)</f>
        <v>#DIV/0!</v>
      </c>
    </row>
    <row r="18" spans="3:5" x14ac:dyDescent="0.25">
      <c r="C18" t="s">
        <v>88</v>
      </c>
      <c r="D18">
        <v>10</v>
      </c>
      <c r="E18" s="53" t="e">
        <f>Skema!C62/(Liste!$L$33+Skema!C61)</f>
        <v>#DIV/0!</v>
      </c>
    </row>
    <row r="19" spans="3:5" x14ac:dyDescent="0.25">
      <c r="C19" t="s">
        <v>89</v>
      </c>
      <c r="D19">
        <v>11</v>
      </c>
      <c r="E19" s="53" t="e">
        <f>Skema!C62/(Liste!$L$33+Skema!C61)</f>
        <v>#DIV/0!</v>
      </c>
    </row>
    <row r="20" spans="3:5" x14ac:dyDescent="0.25">
      <c r="C20" t="s">
        <v>90</v>
      </c>
      <c r="D20">
        <v>12</v>
      </c>
      <c r="E20" s="53" t="e">
        <f>Skema!C62/(Liste!$L$33+Skema!C61)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Skema</vt:lpstr>
      <vt:lpstr>Liste</vt:lpstr>
      <vt:lpstr>Matrix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Torben Lyngsø</cp:lastModifiedBy>
  <cp:lastPrinted>2021-05-12T11:17:54Z</cp:lastPrinted>
  <dcterms:created xsi:type="dcterms:W3CDTF">2020-12-09T11:12:08Z</dcterms:created>
  <dcterms:modified xsi:type="dcterms:W3CDTF">2022-01-21T13:34:29Z</dcterms:modified>
</cp:coreProperties>
</file>